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2"/>
  </bookViews>
  <sheets>
    <sheet name="1.1.A. KWIETNIKI 2020" sheetId="1" r:id="rId1"/>
    <sheet name="1.2.B Donice 2020" sheetId="2" r:id="rId2"/>
    <sheet name="1.3.C Gabiony 2020" sheetId="3" r:id="rId3"/>
  </sheets>
  <definedNames>
    <definedName name="_xlnm.Print_Area" localSheetId="1">'1.2.B Donice 2020'!$A$1:$I$96</definedName>
    <definedName name="_xlnm.Print_Area" localSheetId="2">'1.3.C Gabiony 2020'!$A$1:$F$21</definedName>
  </definedNames>
  <calcPr fullCalcOnLoad="1"/>
</workbook>
</file>

<file path=xl/sharedStrings.xml><?xml version="1.0" encoding="utf-8"?>
<sst xmlns="http://schemas.openxmlformats.org/spreadsheetml/2006/main" count="316" uniqueCount="205">
  <si>
    <t>L. p.</t>
  </si>
  <si>
    <t xml:space="preserve">LOKALIZACJA                               </t>
  </si>
  <si>
    <t>I.</t>
  </si>
  <si>
    <t>1.</t>
  </si>
  <si>
    <t>1,58 x 0,74</t>
  </si>
  <si>
    <t xml:space="preserve">1,58 x 1,08 </t>
  </si>
  <si>
    <t>R 0,37</t>
  </si>
  <si>
    <t>2.</t>
  </si>
  <si>
    <t>3.</t>
  </si>
  <si>
    <t>4.</t>
  </si>
  <si>
    <t>II.</t>
  </si>
  <si>
    <t>DZIELNICA  PRAGA   PŁD</t>
  </si>
  <si>
    <t xml:space="preserve">1,58 x 0,74 </t>
  </si>
  <si>
    <t xml:space="preserve">Rondo Wiatraczna </t>
  </si>
  <si>
    <t xml:space="preserve">R 0,37 </t>
  </si>
  <si>
    <t>0,40 x 0,90</t>
  </si>
  <si>
    <t>ul. Grenadierów 25/27</t>
  </si>
  <si>
    <t xml:space="preserve">Ul. Zamoyskiego </t>
  </si>
  <si>
    <t>9.</t>
  </si>
  <si>
    <t xml:space="preserve">Rondo Waszyngtona </t>
  </si>
  <si>
    <t>DZIELNICA  PRAGA   PŁN</t>
  </si>
  <si>
    <t>Katedra Św. Floriana - konstrukcje kwietnikowe</t>
  </si>
  <si>
    <t>model H - 1200</t>
  </si>
  <si>
    <t>model  1/2 H - 1201</t>
  </si>
  <si>
    <t>model H 1200</t>
  </si>
  <si>
    <t>ul. Floriańska</t>
  </si>
  <si>
    <t>0,48 x 0,48</t>
  </si>
  <si>
    <t>0,27 x 0,57</t>
  </si>
  <si>
    <t>Jagiellońska / Kłopotowskiego</t>
  </si>
  <si>
    <t>13.</t>
  </si>
  <si>
    <t>al. Solidarności przy L.O. Władysława IV</t>
  </si>
  <si>
    <t>0,41 x 0,41</t>
  </si>
  <si>
    <t>IV.</t>
  </si>
  <si>
    <t>DZIELNICA   BIELANY</t>
  </si>
  <si>
    <t>ul. Żeromskiego/Reymonta</t>
  </si>
  <si>
    <t>7,8 x 1,8</t>
  </si>
  <si>
    <t>32 x 1,8</t>
  </si>
  <si>
    <t>V.</t>
  </si>
  <si>
    <t>DZIELNICA   OCHOTA</t>
  </si>
  <si>
    <t>ul. Grójecka przy Urzędzie Dzielnicy</t>
  </si>
  <si>
    <t>ul. Filtrowa 79</t>
  </si>
  <si>
    <t>przy Pomniku Barykady Września</t>
  </si>
  <si>
    <t xml:space="preserve">R 0,54 </t>
  </si>
  <si>
    <t>przy ul. Grójeckiej</t>
  </si>
  <si>
    <t>Lindleya przy Kościele</t>
  </si>
  <si>
    <t>0,96 x 0,46</t>
  </si>
  <si>
    <t>1,2 x 0,3</t>
  </si>
  <si>
    <t>1,00 x 0,4</t>
  </si>
  <si>
    <t>1,2 x 0,25</t>
  </si>
  <si>
    <t>VI.</t>
  </si>
  <si>
    <t>DZIELNICA   MOKOTÓW</t>
  </si>
  <si>
    <t>ul. Bukowińska</t>
  </si>
  <si>
    <t>ul. Dąbrowskiego/ Al. Niepodległości</t>
  </si>
  <si>
    <t>ul. Dąbrowskiego  69</t>
  </si>
  <si>
    <t>ul. Dąbrowskiego  74</t>
  </si>
  <si>
    <t>ul. Dąbrowskiego  71</t>
  </si>
  <si>
    <t>0,90 x 0,35</t>
  </si>
  <si>
    <t>ul. Odyńca / Niepodległości</t>
  </si>
  <si>
    <t>VII.</t>
  </si>
  <si>
    <t>DZIELNICA    WOLA</t>
  </si>
  <si>
    <t>Al. Solidarności teren przed Sądami</t>
  </si>
  <si>
    <t>0,78 x 0,33</t>
  </si>
  <si>
    <t>0,74 x 0,74</t>
  </si>
  <si>
    <t>VIII</t>
  </si>
  <si>
    <t>DZIELNICA WILANÓW</t>
  </si>
  <si>
    <t>Al. Rzeczypospolitej</t>
  </si>
  <si>
    <t>Al. Rzeczypospolitej (na samym końcu)</t>
  </si>
  <si>
    <t>R 0,32</t>
  </si>
  <si>
    <t>1,07 x 0,26</t>
  </si>
  <si>
    <t>DZIELNICA WŁOCHY</t>
  </si>
  <si>
    <t>RAZEM:</t>
  </si>
  <si>
    <t>Wymiary waz d - długość, s - szerokość R - promień  H - wysokość</t>
  </si>
  <si>
    <t>L.p.</t>
  </si>
  <si>
    <t>Lokalizacja</t>
  </si>
  <si>
    <t xml:space="preserve">Ilość kwietników </t>
  </si>
  <si>
    <t>Kwietniki (m2)</t>
  </si>
  <si>
    <t>Różanki  (m2)</t>
  </si>
  <si>
    <t>Krzewy  (m2)</t>
  </si>
  <si>
    <t>Trawniki (m2)</t>
  </si>
  <si>
    <t>Byliny (m2)</t>
  </si>
  <si>
    <t>Kwietniki + zieleń niska (m2)</t>
  </si>
  <si>
    <t>I</t>
  </si>
  <si>
    <t>Katedra  Św. Floriana *</t>
  </si>
  <si>
    <t>ul. Kijowska przy ul. Targowej</t>
  </si>
  <si>
    <t>II</t>
  </si>
  <si>
    <t>DZIELNICA  OCHOTA</t>
  </si>
  <si>
    <t>Pomnik Lotnika</t>
  </si>
  <si>
    <t>5.</t>
  </si>
  <si>
    <t>6.</t>
  </si>
  <si>
    <t>7.</t>
  </si>
  <si>
    <t>Al. Jerozolimskie przy WKD</t>
  </si>
  <si>
    <t>8.</t>
  </si>
  <si>
    <t>ul. Banacha przy al. Żwirki i Wigury</t>
  </si>
  <si>
    <t>III</t>
  </si>
  <si>
    <t>DZIELNICA  WILANÓW</t>
  </si>
  <si>
    <t>ul. Wiertnicza</t>
  </si>
  <si>
    <t>IV</t>
  </si>
  <si>
    <t>DZIELNICA  URSUS</t>
  </si>
  <si>
    <t>Rondo ul. Jagiełły-Lalki-Balicka</t>
  </si>
  <si>
    <t>12.</t>
  </si>
  <si>
    <t xml:space="preserve">Rondo MARCYSI </t>
  </si>
  <si>
    <t>V</t>
  </si>
  <si>
    <t>DZIELNICA  WOLA</t>
  </si>
  <si>
    <t>14.</t>
  </si>
  <si>
    <t>Ostroroga</t>
  </si>
  <si>
    <t>15.</t>
  </si>
  <si>
    <t>VII</t>
  </si>
  <si>
    <t>16.</t>
  </si>
  <si>
    <t>Popularna / B.Chrobrego</t>
  </si>
  <si>
    <t>DZIELNICA ŻOLIBORZ</t>
  </si>
  <si>
    <t>17.</t>
  </si>
  <si>
    <t> RAZEM:</t>
  </si>
  <si>
    <t>10.</t>
  </si>
  <si>
    <t>11.</t>
  </si>
  <si>
    <t>al.Solidarności / Jagiellońska (pomnik Fedorońki)</t>
  </si>
  <si>
    <t>ul. Miedzyborska/St. Augusta ( róg ulicy)</t>
  </si>
  <si>
    <t>1,58 x0,74</t>
  </si>
  <si>
    <t>18.</t>
  </si>
  <si>
    <t>19.</t>
  </si>
  <si>
    <t>20.</t>
  </si>
  <si>
    <t>DZIELNICA BEMOWO</t>
  </si>
  <si>
    <t>21.</t>
  </si>
  <si>
    <t>22.</t>
  </si>
  <si>
    <t>24.</t>
  </si>
  <si>
    <t>ul. Grójecka - Pomnik Barykady Września</t>
  </si>
  <si>
    <t>25.</t>
  </si>
  <si>
    <t>26.</t>
  </si>
  <si>
    <t>27.</t>
  </si>
  <si>
    <t>28.</t>
  </si>
  <si>
    <t>29.</t>
  </si>
  <si>
    <t>30.</t>
  </si>
  <si>
    <t>31.</t>
  </si>
  <si>
    <t>IX.</t>
  </si>
  <si>
    <t>32.</t>
  </si>
  <si>
    <t>33.</t>
  </si>
  <si>
    <t>al. Solidarnosci/ Jana Pawła</t>
  </si>
  <si>
    <t>34.</t>
  </si>
  <si>
    <t>ul.Towarowa</t>
  </si>
  <si>
    <t>X.</t>
  </si>
  <si>
    <t>Nawierzchnia do odchwaszczania (m2)</t>
  </si>
  <si>
    <t>Al.Rzeczypospolitej</t>
  </si>
  <si>
    <t>Plac Jacka Kuronia</t>
  </si>
  <si>
    <t>Al. Jerozolimskie - ul. Żelazna</t>
  </si>
  <si>
    <t xml:space="preserve">1,0 x  0,5 </t>
  </si>
  <si>
    <t>REJON II - DZIELNICE:  Mokotów, Ochota,  Praga Północ, Ursus, Wilanów, Wola, Żoliborz, Włochy, Targówek</t>
  </si>
  <si>
    <t>REJON II - DZIELNICE: Bielany, Bemowo, Mokotów, Ochota, Praga Południe, Praga Północ, Śródmieście, Wola, Wilanów, Włochy, Targówek</t>
  </si>
  <si>
    <t>Rondo Waszyngtona</t>
  </si>
  <si>
    <t>ul. Stalowa</t>
  </si>
  <si>
    <t>ul. Wrocławska ( krzewy)</t>
  </si>
  <si>
    <t>ul. Wrocławska ( kwiaty)</t>
  </si>
  <si>
    <t>x</t>
  </si>
  <si>
    <t>ul. Grójecka  Pomnik Barykady Września</t>
  </si>
  <si>
    <t>R 0,57</t>
  </si>
  <si>
    <r>
      <t xml:space="preserve">Ilość waz </t>
    </r>
    <r>
      <rPr>
        <i/>
        <sz val="10"/>
        <rFont val="Open Sans"/>
        <family val="2"/>
      </rPr>
      <t xml:space="preserve"> (szt.)</t>
    </r>
  </si>
  <si>
    <r>
      <t xml:space="preserve">                                                        </t>
    </r>
    <r>
      <rPr>
        <b/>
        <i/>
        <sz val="10"/>
        <rFont val="Open Sans"/>
        <family val="2"/>
      </rPr>
      <t xml:space="preserve">Wymiary </t>
    </r>
    <r>
      <rPr>
        <i/>
        <sz val="10"/>
        <rFont val="Open Sans"/>
        <family val="2"/>
      </rPr>
      <t xml:space="preserve">                  (w m)                                     (d x s )*  lub  R *    lub H*</t>
    </r>
  </si>
  <si>
    <r>
      <t xml:space="preserve">Całkowita powie- rzchnia obsa- dzenia </t>
    </r>
    <r>
      <rPr>
        <i/>
        <sz val="10"/>
        <rFont val="Open Sans"/>
        <family val="2"/>
      </rPr>
      <t>(pow.  m2)</t>
    </r>
  </si>
  <si>
    <r>
      <t xml:space="preserve">Kwiaty   </t>
    </r>
    <r>
      <rPr>
        <i/>
        <sz val="10"/>
        <rFont val="Open Sans"/>
        <family val="2"/>
      </rPr>
      <t xml:space="preserve">                         (pow.  m2)</t>
    </r>
  </si>
  <si>
    <r>
      <t xml:space="preserve">Krzewy  </t>
    </r>
    <r>
      <rPr>
        <i/>
        <sz val="10"/>
        <rFont val="Open Sans"/>
        <family val="2"/>
      </rPr>
      <t xml:space="preserve">        (pow.  m2)</t>
    </r>
  </si>
  <si>
    <r>
      <t xml:space="preserve">ul. Grochowska </t>
    </r>
    <r>
      <rPr>
        <sz val="10"/>
        <rFont val="Open Sans"/>
        <family val="2"/>
      </rPr>
      <t>przy Pomniku Budowniczych Traktu Brzeskiego</t>
    </r>
  </si>
  <si>
    <r>
      <rPr>
        <b/>
        <sz val="10"/>
        <rFont val="Open Sans"/>
        <family val="2"/>
      </rPr>
      <t>ul. Egipska</t>
    </r>
    <r>
      <rPr>
        <sz val="10"/>
        <rFont val="Open Sans"/>
        <family val="2"/>
      </rPr>
      <t xml:space="preserve"> (przy bazarku)</t>
    </r>
  </si>
  <si>
    <r>
      <t xml:space="preserve">al.Solidarności / Jagiellońska </t>
    </r>
    <r>
      <rPr>
        <sz val="10"/>
        <rFont val="Open Sans"/>
        <family val="2"/>
      </rPr>
      <t>(pomnik Fedorońki)</t>
    </r>
  </si>
  <si>
    <r>
      <t xml:space="preserve">ul. Puławska – </t>
    </r>
    <r>
      <rPr>
        <sz val="10"/>
        <rFont val="Open Sans"/>
        <family val="2"/>
      </rPr>
      <t xml:space="preserve">odc. ul. Broniwoja – ul. Ksawerów </t>
    </r>
  </si>
  <si>
    <r>
      <t xml:space="preserve">ul. Puławska </t>
    </r>
    <r>
      <rPr>
        <sz val="10"/>
        <rFont val="Open Sans"/>
        <family val="2"/>
      </rPr>
      <t>przy ul. Dolnej</t>
    </r>
  </si>
  <si>
    <r>
      <t xml:space="preserve">ul. Puławska </t>
    </r>
    <r>
      <rPr>
        <sz val="10"/>
        <rFont val="Open Sans"/>
        <family val="2"/>
      </rPr>
      <t>przy pom. Matejki</t>
    </r>
  </si>
  <si>
    <r>
      <t xml:space="preserve">PKP Warszawa Włochy
</t>
    </r>
    <r>
      <rPr>
        <sz val="10"/>
        <rFont val="Open Sans"/>
        <family val="2"/>
      </rPr>
      <t>koszyczki na latarniach 10 szt</t>
    </r>
  </si>
  <si>
    <r>
      <t>Plac Zawiszy (rondo-</t>
    </r>
    <r>
      <rPr>
        <i/>
        <sz val="10"/>
        <rFont val="Open Sans"/>
        <family val="2"/>
      </rPr>
      <t xml:space="preserve"> 136,50m2</t>
    </r>
    <r>
      <rPr>
        <sz val="10"/>
        <rFont val="Open Sans"/>
        <family val="2"/>
      </rPr>
      <t xml:space="preserve"> +  teren przy ul. Raszyńskiej- </t>
    </r>
    <r>
      <rPr>
        <i/>
        <sz val="10"/>
        <rFont val="Open Sans"/>
        <family val="2"/>
      </rPr>
      <t>60m2</t>
    </r>
    <r>
      <rPr>
        <sz val="10"/>
        <rFont val="Open Sans"/>
        <family val="2"/>
      </rPr>
      <t>)</t>
    </r>
  </si>
  <si>
    <t xml:space="preserve">Targowa </t>
  </si>
  <si>
    <t>ul. Ząbkowska 18</t>
  </si>
  <si>
    <t>XI.</t>
  </si>
  <si>
    <t>ŻOLIBORZ</t>
  </si>
  <si>
    <t>metro marymont</t>
  </si>
  <si>
    <t>35.</t>
  </si>
  <si>
    <t>pow. 0,21x2=0,22m2/1sz</t>
  </si>
  <si>
    <t>36.</t>
  </si>
  <si>
    <t>37.</t>
  </si>
  <si>
    <t>Rondo Waszyngtona przy popiersiu J. Waszyngtona</t>
  </si>
  <si>
    <t>L.p</t>
  </si>
  <si>
    <t>Rodzaj  i zakres prac</t>
  </si>
  <si>
    <t>Jedn.</t>
  </si>
  <si>
    <r>
      <t>Pow. 
( 1 m</t>
    </r>
    <r>
      <rPr>
        <b/>
        <vertAlign val="superscript"/>
        <sz val="10"/>
        <rFont val="Open Sans"/>
        <family val="2"/>
      </rPr>
      <t>2</t>
    </r>
    <r>
      <rPr>
        <b/>
        <sz val="10"/>
        <rFont val="Open Sans"/>
        <family val="2"/>
      </rPr>
      <t>) lub ilość (szt.)</t>
    </r>
  </si>
  <si>
    <t xml:space="preserve">Pielęgnacja drzew  </t>
  </si>
  <si>
    <t>szt.</t>
  </si>
  <si>
    <t xml:space="preserve">Pielęgnacja pnączy w gabionach </t>
  </si>
  <si>
    <t xml:space="preserve"> m²</t>
  </si>
  <si>
    <t xml:space="preserve">11 Listopada </t>
  </si>
  <si>
    <t>1,58 x 0,75</t>
  </si>
  <si>
    <t>Trojdena/Żwirki i Wigury</t>
  </si>
  <si>
    <t>38.</t>
  </si>
  <si>
    <t>Zamoyskiego/Jagiellońska</t>
  </si>
  <si>
    <t>23.</t>
  </si>
  <si>
    <t>23.1</t>
  </si>
  <si>
    <t>23.2</t>
  </si>
  <si>
    <t>31.1</t>
  </si>
  <si>
    <t>31.2</t>
  </si>
  <si>
    <t>31.3</t>
  </si>
  <si>
    <t>39.</t>
  </si>
  <si>
    <t>LOKALIZACJA I RABAT KWIETNIKOWYCH I ZIELENI PRZYLEGŁEJ</t>
  </si>
  <si>
    <t>LOKALIZACJA I POWIERZCHNIE DONIC/KONSTRUKCJI KWIETNIKOWYCH/ KOSZYCZKÓW NA LATARNIACH</t>
  </si>
  <si>
    <t>(rabaty kwietnikowe, krzewy, byliny, trawniki, różanki)</t>
  </si>
  <si>
    <t>LOKALIZACJA I POWIERZCHNIE GABIONÓW</t>
  </si>
  <si>
    <t>W TERMINIE: od dnia podpisania umowy do 30.XI.2020</t>
  </si>
  <si>
    <t>Załącznik nr 2B1 Nr sprawy 1/PN/2020 do SIWZ  cz. 2
oraz załącznik nr 1.1.A. do umowy …........</t>
  </si>
  <si>
    <t xml:space="preserve">Załącznik nr 2B2 nr sprawy 1/PN/2020 do SIWZ cz. 2 oraz załącznik nr 1.2.B do umowy …… </t>
  </si>
  <si>
    <t xml:space="preserve">Załącznik nr 2B3 do SIWZ nr sprawy 1/PN/2020 cz. 2 oraz załącznik nr 1.2.C do umowy …… </t>
  </si>
  <si>
    <t>REJON I- DZIELNICE: ŚRÓDMIEŚCIE- ul. E. Plater na odcinku Świętokrzyska al. Jerozolimskie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</si>
</sst>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Open Sans"/>
      <family val="2"/>
    </font>
    <font>
      <i/>
      <sz val="10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b/>
      <vertAlign val="superscript"/>
      <sz val="10"/>
      <name val="Open Sans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8"/>
      <name val="Open Sans"/>
      <family val="2"/>
    </font>
    <font>
      <sz val="10"/>
      <color indexed="8"/>
      <name val="Open Sans"/>
      <family val="2"/>
    </font>
    <font>
      <b/>
      <i/>
      <sz val="10"/>
      <color indexed="10"/>
      <name val="Open Sans"/>
      <family val="2"/>
    </font>
    <font>
      <sz val="10"/>
      <color indexed="10"/>
      <name val="Open Sans"/>
      <family val="2"/>
    </font>
    <font>
      <b/>
      <sz val="10"/>
      <color indexed="10"/>
      <name val="Open Sans"/>
      <family val="2"/>
    </font>
    <font>
      <i/>
      <sz val="10"/>
      <color indexed="8"/>
      <name val="Ope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b/>
      <i/>
      <sz val="10"/>
      <color rgb="FFFF0000"/>
      <name val="Open Sans"/>
      <family val="2"/>
    </font>
    <font>
      <sz val="10"/>
      <color rgb="FFFF0000"/>
      <name val="Open Sans"/>
      <family val="2"/>
    </font>
    <font>
      <b/>
      <sz val="10"/>
      <color rgb="FFFF0000"/>
      <name val="Open Sans"/>
      <family val="2"/>
    </font>
    <font>
      <sz val="10"/>
      <color theme="1"/>
      <name val="Open Sans"/>
      <family val="2"/>
    </font>
    <font>
      <i/>
      <sz val="10"/>
      <color theme="1"/>
      <name val="Open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/>
    </xf>
    <xf numFmtId="3" fontId="4" fillId="35" borderId="19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/>
    </xf>
    <xf numFmtId="4" fontId="50" fillId="36" borderId="20" xfId="0" applyNumberFormat="1" applyFont="1" applyFill="1" applyBorder="1" applyAlignment="1">
      <alignment horizontal="center"/>
    </xf>
    <xf numFmtId="4" fontId="50" fillId="36" borderId="20" xfId="44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center" vertical="center"/>
    </xf>
    <xf numFmtId="4" fontId="5" fillId="37" borderId="1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6" fontId="50" fillId="36" borderId="20" xfId="44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5" fillId="35" borderId="19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4" fontId="50" fillId="36" borderId="25" xfId="44" applyNumberFormat="1" applyFont="1" applyFill="1" applyBorder="1" applyAlignment="1">
      <alignment horizontal="center"/>
    </xf>
    <xf numFmtId="2" fontId="51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4" fontId="4" fillId="35" borderId="19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3" fontId="4" fillId="35" borderId="23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0" fontId="4" fillId="35" borderId="19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50" fillId="0" borderId="14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 vertical="center" wrapText="1"/>
    </xf>
    <xf numFmtId="0" fontId="54" fillId="0" borderId="0" xfId="0" applyFont="1" applyAlignment="1">
      <alignment/>
    </xf>
    <xf numFmtId="0" fontId="4" fillId="0" borderId="0" xfId="0" applyNumberFormat="1" applyFont="1" applyFill="1" applyAlignment="1">
      <alignment horizontal="left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5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4" fillId="35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38" xfId="0" applyFont="1" applyBorder="1" applyAlignment="1">
      <alignment horizontal="left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49" fillId="36" borderId="42" xfId="0" applyFont="1" applyFill="1" applyBorder="1" applyAlignment="1">
      <alignment horizontal="left" vertical="center" wrapText="1"/>
    </xf>
    <xf numFmtId="0" fontId="49" fillId="36" borderId="43" xfId="0" applyFont="1" applyFill="1" applyBorder="1" applyAlignment="1">
      <alignment horizontal="left" vertical="center" wrapText="1"/>
    </xf>
    <xf numFmtId="0" fontId="49" fillId="36" borderId="44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left" vertical="center"/>
    </xf>
    <xf numFmtId="0" fontId="4" fillId="35" borderId="46" xfId="0" applyFont="1" applyFill="1" applyBorder="1" applyAlignment="1">
      <alignment horizontal="left" vertical="center"/>
    </xf>
    <xf numFmtId="0" fontId="4" fillId="35" borderId="4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37" borderId="45" xfId="0" applyFont="1" applyFill="1" applyBorder="1" applyAlignment="1">
      <alignment horizontal="left" vertical="center"/>
    </xf>
    <xf numFmtId="0" fontId="4" fillId="37" borderId="46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33" borderId="1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7" borderId="45" xfId="0" applyFont="1" applyFill="1" applyBorder="1" applyAlignment="1">
      <alignment horizontal="left" vertical="center" wrapText="1"/>
    </xf>
    <xf numFmtId="0" fontId="4" fillId="37" borderId="46" xfId="0" applyFont="1" applyFill="1" applyBorder="1" applyAlignment="1">
      <alignment horizontal="left" vertical="center" wrapText="1"/>
    </xf>
    <xf numFmtId="0" fontId="4" fillId="37" borderId="4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F1" sqref="F1:J2"/>
    </sheetView>
  </sheetViews>
  <sheetFormatPr defaultColWidth="9.140625" defaultRowHeight="15"/>
  <cols>
    <col min="1" max="1" width="6.00390625" style="143" customWidth="1"/>
    <col min="2" max="2" width="59.8515625" style="146" customWidth="1"/>
    <col min="3" max="3" width="13.140625" style="143" bestFit="1" customWidth="1"/>
    <col min="4" max="4" width="12.00390625" style="143" bestFit="1" customWidth="1"/>
    <col min="5" max="5" width="10.8515625" style="143" bestFit="1" customWidth="1"/>
    <col min="6" max="6" width="12.28125" style="143" customWidth="1"/>
    <col min="7" max="7" width="11.57421875" style="143" bestFit="1" customWidth="1"/>
    <col min="8" max="8" width="9.421875" style="143" bestFit="1" customWidth="1"/>
    <col min="9" max="9" width="13.57421875" style="143" customWidth="1"/>
    <col min="10" max="10" width="16.7109375" style="143" customWidth="1"/>
    <col min="11" max="16384" width="9.140625" style="143" customWidth="1"/>
  </cols>
  <sheetData>
    <row r="1" spans="1:10" ht="15">
      <c r="A1" s="137"/>
      <c r="B1" s="138"/>
      <c r="C1" s="138"/>
      <c r="D1" s="138"/>
      <c r="E1" s="138"/>
      <c r="F1" s="172" t="s">
        <v>201</v>
      </c>
      <c r="G1" s="172"/>
      <c r="H1" s="172"/>
      <c r="I1" s="172"/>
      <c r="J1" s="172"/>
    </row>
    <row r="2" spans="1:10" ht="15" customHeight="1">
      <c r="A2" s="138"/>
      <c r="B2" s="138"/>
      <c r="C2" s="138"/>
      <c r="D2" s="138"/>
      <c r="E2" s="138"/>
      <c r="F2" s="172"/>
      <c r="G2" s="172"/>
      <c r="H2" s="172"/>
      <c r="I2" s="172"/>
      <c r="J2" s="172"/>
    </row>
    <row r="3" spans="1:10" ht="15" customHeight="1">
      <c r="A3" s="137"/>
      <c r="B3" s="137"/>
      <c r="C3" s="137"/>
      <c r="D3" s="137"/>
      <c r="E3" s="137"/>
      <c r="F3" s="139"/>
      <c r="G3" s="139"/>
      <c r="H3" s="139"/>
      <c r="I3" s="139"/>
      <c r="J3" s="139"/>
    </row>
    <row r="4" spans="1:10" ht="15">
      <c r="A4" s="171" t="s">
        <v>144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">
      <c r="A5" s="140" t="s">
        <v>196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s="144" customFormat="1" ht="15">
      <c r="A6" s="140" t="s">
        <v>198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.75" thickBot="1">
      <c r="A7" s="142" t="s">
        <v>200</v>
      </c>
      <c r="B7" s="140"/>
      <c r="C7" s="140"/>
      <c r="D7" s="140"/>
      <c r="E7" s="140"/>
      <c r="F7" s="140"/>
      <c r="G7" s="140"/>
      <c r="H7" s="141"/>
      <c r="I7" s="141"/>
      <c r="J7" s="141">
        <v>2020</v>
      </c>
    </row>
    <row r="8" spans="1:10" ht="60.75" thickBot="1">
      <c r="A8" s="75" t="s">
        <v>72</v>
      </c>
      <c r="B8" s="76" t="s">
        <v>73</v>
      </c>
      <c r="C8" s="77" t="s">
        <v>74</v>
      </c>
      <c r="D8" s="75" t="s">
        <v>75</v>
      </c>
      <c r="E8" s="75" t="s">
        <v>76</v>
      </c>
      <c r="F8" s="75" t="s">
        <v>77</v>
      </c>
      <c r="G8" s="75" t="s">
        <v>78</v>
      </c>
      <c r="H8" s="75" t="s">
        <v>79</v>
      </c>
      <c r="I8" s="75" t="s">
        <v>139</v>
      </c>
      <c r="J8" s="75" t="s">
        <v>80</v>
      </c>
    </row>
    <row r="9" spans="1:10" ht="15">
      <c r="A9" s="78" t="s">
        <v>81</v>
      </c>
      <c r="B9" s="79" t="s">
        <v>20</v>
      </c>
      <c r="C9" s="80">
        <f>C10+C11+C12</f>
        <v>9</v>
      </c>
      <c r="D9" s="81">
        <f aca="true" t="shared" si="0" ref="D9:I9">SUM(D10:D12)</f>
        <v>124</v>
      </c>
      <c r="E9" s="81">
        <f t="shared" si="0"/>
        <v>0</v>
      </c>
      <c r="F9" s="81">
        <f t="shared" si="0"/>
        <v>214.54</v>
      </c>
      <c r="G9" s="81">
        <f t="shared" si="0"/>
        <v>496</v>
      </c>
      <c r="H9" s="81">
        <f t="shared" si="0"/>
        <v>133.1</v>
      </c>
      <c r="I9" s="81">
        <f t="shared" si="0"/>
        <v>13.5</v>
      </c>
      <c r="J9" s="82">
        <f>D9+E9+F9+G9+H9</f>
        <v>967.64</v>
      </c>
    </row>
    <row r="10" spans="1:11" ht="15">
      <c r="A10" s="83" t="s">
        <v>3</v>
      </c>
      <c r="B10" s="16" t="s">
        <v>82</v>
      </c>
      <c r="C10" s="84">
        <v>6</v>
      </c>
      <c r="D10" s="85">
        <v>73</v>
      </c>
      <c r="E10" s="85" t="s">
        <v>150</v>
      </c>
      <c r="F10" s="85">
        <v>203</v>
      </c>
      <c r="G10" s="85">
        <v>443</v>
      </c>
      <c r="H10" s="85">
        <v>133.1</v>
      </c>
      <c r="I10" s="85">
        <v>12</v>
      </c>
      <c r="J10" s="86">
        <f>SUM(D10:H10)</f>
        <v>852.1</v>
      </c>
      <c r="K10" s="145"/>
    </row>
    <row r="11" spans="1:10" ht="18" customHeight="1">
      <c r="A11" s="83" t="s">
        <v>7</v>
      </c>
      <c r="B11" s="87" t="s">
        <v>114</v>
      </c>
      <c r="C11" s="88">
        <v>2</v>
      </c>
      <c r="D11" s="89">
        <v>3</v>
      </c>
      <c r="E11" s="89" t="s">
        <v>150</v>
      </c>
      <c r="F11" s="89">
        <v>11.54</v>
      </c>
      <c r="G11" s="89" t="s">
        <v>150</v>
      </c>
      <c r="H11" s="89" t="s">
        <v>150</v>
      </c>
      <c r="I11" s="89">
        <v>1.5</v>
      </c>
      <c r="J11" s="86">
        <f>SUM(D11:H11)</f>
        <v>14.54</v>
      </c>
    </row>
    <row r="12" spans="1:11" ht="18" customHeight="1" thickBot="1">
      <c r="A12" s="90" t="s">
        <v>8</v>
      </c>
      <c r="B12" s="91" t="s">
        <v>83</v>
      </c>
      <c r="C12" s="92">
        <v>1</v>
      </c>
      <c r="D12" s="93">
        <v>48</v>
      </c>
      <c r="E12" s="93" t="s">
        <v>150</v>
      </c>
      <c r="F12" s="93" t="s">
        <v>150</v>
      </c>
      <c r="G12" s="93">
        <v>53</v>
      </c>
      <c r="H12" s="93" t="s">
        <v>150</v>
      </c>
      <c r="I12" s="93" t="s">
        <v>150</v>
      </c>
      <c r="J12" s="86">
        <f>SUM(D12:H12)</f>
        <v>101</v>
      </c>
      <c r="K12" s="145"/>
    </row>
    <row r="13" spans="1:10" ht="18" customHeight="1">
      <c r="A13" s="78" t="s">
        <v>84</v>
      </c>
      <c r="B13" s="136" t="s">
        <v>11</v>
      </c>
      <c r="C13" s="94">
        <f aca="true" t="shared" si="1" ref="C13:I13">C14</f>
        <v>0</v>
      </c>
      <c r="D13" s="7">
        <f t="shared" si="1"/>
        <v>0</v>
      </c>
      <c r="E13" s="7">
        <f t="shared" si="1"/>
        <v>69</v>
      </c>
      <c r="F13" s="7">
        <f t="shared" si="1"/>
        <v>468.5</v>
      </c>
      <c r="G13" s="7">
        <f t="shared" si="1"/>
        <v>3517</v>
      </c>
      <c r="H13" s="7">
        <f t="shared" si="1"/>
        <v>955.13</v>
      </c>
      <c r="I13" s="7">
        <f t="shared" si="1"/>
        <v>236.9</v>
      </c>
      <c r="J13" s="54">
        <f>SUM(D13:H13)</f>
        <v>5009.63</v>
      </c>
    </row>
    <row r="14" spans="1:10" ht="18" customHeight="1">
      <c r="A14" s="83" t="s">
        <v>9</v>
      </c>
      <c r="B14" s="16" t="s">
        <v>146</v>
      </c>
      <c r="C14" s="84">
        <v>0</v>
      </c>
      <c r="D14" s="85">
        <v>0</v>
      </c>
      <c r="E14" s="85">
        <v>69</v>
      </c>
      <c r="F14" s="85">
        <f>384.63+83.87</f>
        <v>468.5</v>
      </c>
      <c r="G14" s="85">
        <v>3517</v>
      </c>
      <c r="H14" s="85">
        <v>955.13</v>
      </c>
      <c r="I14" s="85">
        <v>236.9</v>
      </c>
      <c r="J14" s="86">
        <f>E14+F14+G14+H14</f>
        <v>5009.63</v>
      </c>
    </row>
    <row r="15" spans="1:10" ht="21.75" customHeight="1">
      <c r="A15" s="95" t="s">
        <v>84</v>
      </c>
      <c r="B15" s="96" t="s">
        <v>85</v>
      </c>
      <c r="C15" s="97">
        <f aca="true" t="shared" si="2" ref="C15:I15">SUM(C16:C20)</f>
        <v>7</v>
      </c>
      <c r="D15" s="123">
        <f t="shared" si="2"/>
        <v>521.75</v>
      </c>
      <c r="E15" s="97">
        <f t="shared" si="2"/>
        <v>0</v>
      </c>
      <c r="F15" s="97">
        <f t="shared" si="2"/>
        <v>52</v>
      </c>
      <c r="G15" s="97">
        <f t="shared" si="2"/>
        <v>1808</v>
      </c>
      <c r="H15" s="97">
        <f t="shared" si="2"/>
        <v>0</v>
      </c>
      <c r="I15" s="97">
        <f t="shared" si="2"/>
        <v>439</v>
      </c>
      <c r="J15" s="98">
        <f>D15+E15+F15+G15+H15</f>
        <v>2381.75</v>
      </c>
    </row>
    <row r="16" spans="1:10" ht="15">
      <c r="A16" s="83" t="s">
        <v>88</v>
      </c>
      <c r="B16" s="16" t="s">
        <v>151</v>
      </c>
      <c r="C16" s="84" t="s">
        <v>150</v>
      </c>
      <c r="D16" s="85" t="s">
        <v>150</v>
      </c>
      <c r="E16" s="85" t="s">
        <v>150</v>
      </c>
      <c r="F16" s="85" t="s">
        <v>150</v>
      </c>
      <c r="G16" s="85" t="s">
        <v>150</v>
      </c>
      <c r="H16" s="85" t="s">
        <v>150</v>
      </c>
      <c r="I16" s="85">
        <v>194</v>
      </c>
      <c r="J16" s="85">
        <f>SUM(D16:H16)</f>
        <v>0</v>
      </c>
    </row>
    <row r="17" spans="1:10" ht="15" customHeight="1">
      <c r="A17" s="83" t="s">
        <v>89</v>
      </c>
      <c r="B17" s="16" t="s">
        <v>86</v>
      </c>
      <c r="C17" s="84">
        <v>1</v>
      </c>
      <c r="D17" s="85">
        <v>175.5</v>
      </c>
      <c r="E17" s="85" t="s">
        <v>150</v>
      </c>
      <c r="F17" s="85" t="s">
        <v>150</v>
      </c>
      <c r="G17" s="85" t="s">
        <v>150</v>
      </c>
      <c r="H17" s="85" t="s">
        <v>150</v>
      </c>
      <c r="I17" s="85">
        <v>245</v>
      </c>
      <c r="J17" s="85">
        <f>SUM(D17:H17)</f>
        <v>175.5</v>
      </c>
    </row>
    <row r="18" spans="1:10" ht="15" customHeight="1">
      <c r="A18" s="83" t="s">
        <v>91</v>
      </c>
      <c r="B18" s="16" t="s">
        <v>165</v>
      </c>
      <c r="C18" s="84">
        <v>4</v>
      </c>
      <c r="D18" s="85">
        <v>180</v>
      </c>
      <c r="E18" s="85" t="s">
        <v>150</v>
      </c>
      <c r="F18" s="85">
        <v>52</v>
      </c>
      <c r="G18" s="85">
        <v>1208</v>
      </c>
      <c r="H18" s="85" t="s">
        <v>150</v>
      </c>
      <c r="I18" s="85" t="s">
        <v>150</v>
      </c>
      <c r="J18" s="85">
        <f aca="true" t="shared" si="3" ref="J18:J32">SUM(D18:H18)</f>
        <v>1440</v>
      </c>
    </row>
    <row r="19" spans="1:10" ht="15">
      <c r="A19" s="83" t="s">
        <v>112</v>
      </c>
      <c r="B19" s="91" t="s">
        <v>90</v>
      </c>
      <c r="C19" s="92">
        <v>1</v>
      </c>
      <c r="D19" s="93">
        <v>76</v>
      </c>
      <c r="E19" s="93" t="s">
        <v>150</v>
      </c>
      <c r="F19" s="93" t="s">
        <v>150</v>
      </c>
      <c r="G19" s="93">
        <v>600</v>
      </c>
      <c r="H19" s="93" t="s">
        <v>150</v>
      </c>
      <c r="I19" s="93" t="s">
        <v>150</v>
      </c>
      <c r="J19" s="85">
        <f t="shared" si="3"/>
        <v>676</v>
      </c>
    </row>
    <row r="20" spans="1:10" ht="15" customHeight="1">
      <c r="A20" s="83" t="s">
        <v>113</v>
      </c>
      <c r="B20" s="91" t="s">
        <v>92</v>
      </c>
      <c r="C20" s="92">
        <v>1</v>
      </c>
      <c r="D20" s="93">
        <v>90.25</v>
      </c>
      <c r="E20" s="93" t="s">
        <v>150</v>
      </c>
      <c r="F20" s="93" t="s">
        <v>150</v>
      </c>
      <c r="G20" s="93" t="s">
        <v>150</v>
      </c>
      <c r="H20" s="93" t="s">
        <v>150</v>
      </c>
      <c r="I20" s="93" t="s">
        <v>150</v>
      </c>
      <c r="J20" s="85">
        <f t="shared" si="3"/>
        <v>90.25</v>
      </c>
    </row>
    <row r="21" spans="1:10" ht="15">
      <c r="A21" s="99" t="s">
        <v>93</v>
      </c>
      <c r="B21" s="100" t="s">
        <v>94</v>
      </c>
      <c r="C21" s="101">
        <v>5</v>
      </c>
      <c r="D21" s="102">
        <f aca="true" t="shared" si="4" ref="D21:I21">SUM(D22:D23)</f>
        <v>260</v>
      </c>
      <c r="E21" s="102">
        <f t="shared" si="4"/>
        <v>0</v>
      </c>
      <c r="F21" s="102">
        <f t="shared" si="4"/>
        <v>0</v>
      </c>
      <c r="G21" s="102">
        <f t="shared" si="4"/>
        <v>650</v>
      </c>
      <c r="H21" s="102">
        <f t="shared" si="4"/>
        <v>0</v>
      </c>
      <c r="I21" s="102">
        <f t="shared" si="4"/>
        <v>0</v>
      </c>
      <c r="J21" s="103">
        <f t="shared" si="3"/>
        <v>910</v>
      </c>
    </row>
    <row r="22" spans="1:10" ht="15">
      <c r="A22" s="10" t="s">
        <v>99</v>
      </c>
      <c r="B22" s="16" t="s">
        <v>95</v>
      </c>
      <c r="C22" s="84">
        <v>2</v>
      </c>
      <c r="D22" s="85">
        <v>110</v>
      </c>
      <c r="E22" s="85" t="s">
        <v>150</v>
      </c>
      <c r="F22" s="85" t="s">
        <v>150</v>
      </c>
      <c r="G22" s="85">
        <v>217</v>
      </c>
      <c r="H22" s="85" t="s">
        <v>150</v>
      </c>
      <c r="I22" s="85" t="s">
        <v>150</v>
      </c>
      <c r="J22" s="85">
        <f t="shared" si="3"/>
        <v>327</v>
      </c>
    </row>
    <row r="23" spans="1:10" ht="15.75" thickBot="1">
      <c r="A23" s="104" t="s">
        <v>29</v>
      </c>
      <c r="B23" s="105" t="s">
        <v>140</v>
      </c>
      <c r="C23" s="92">
        <v>3</v>
      </c>
      <c r="D23" s="93">
        <v>150</v>
      </c>
      <c r="E23" s="93" t="s">
        <v>150</v>
      </c>
      <c r="F23" s="93" t="s">
        <v>150</v>
      </c>
      <c r="G23" s="93">
        <v>433</v>
      </c>
      <c r="H23" s="93" t="s">
        <v>150</v>
      </c>
      <c r="I23" s="93" t="s">
        <v>150</v>
      </c>
      <c r="J23" s="85">
        <f t="shared" si="3"/>
        <v>583</v>
      </c>
    </row>
    <row r="24" spans="1:10" ht="15">
      <c r="A24" s="78" t="s">
        <v>96</v>
      </c>
      <c r="B24" s="79" t="s">
        <v>97</v>
      </c>
      <c r="C24" s="106">
        <f>C26+C25</f>
        <v>6</v>
      </c>
      <c r="D24" s="106">
        <f aca="true" t="shared" si="5" ref="D24:I24">SUM(D25:D26)</f>
        <v>125</v>
      </c>
      <c r="E24" s="106">
        <f t="shared" si="5"/>
        <v>0</v>
      </c>
      <c r="F24" s="130">
        <f>F26</f>
        <v>142.35</v>
      </c>
      <c r="G24" s="106">
        <f t="shared" si="5"/>
        <v>214</v>
      </c>
      <c r="H24" s="106">
        <f t="shared" si="5"/>
        <v>0</v>
      </c>
      <c r="I24" s="106">
        <f t="shared" si="5"/>
        <v>0</v>
      </c>
      <c r="J24" s="107">
        <f t="shared" si="3"/>
        <v>481.35</v>
      </c>
    </row>
    <row r="25" spans="1:10" ht="15">
      <c r="A25" s="90" t="s">
        <v>103</v>
      </c>
      <c r="B25" s="91" t="s">
        <v>98</v>
      </c>
      <c r="C25" s="92">
        <v>5</v>
      </c>
      <c r="D25" s="93">
        <v>100</v>
      </c>
      <c r="E25" s="108" t="s">
        <v>150</v>
      </c>
      <c r="F25" s="109" t="s">
        <v>150</v>
      </c>
      <c r="G25" s="93">
        <v>214</v>
      </c>
      <c r="H25" s="108" t="s">
        <v>150</v>
      </c>
      <c r="I25" s="108" t="s">
        <v>150</v>
      </c>
      <c r="J25" s="110">
        <f t="shared" si="3"/>
        <v>314</v>
      </c>
    </row>
    <row r="26" spans="1:10" ht="15.75" thickBot="1">
      <c r="A26" s="111" t="s">
        <v>105</v>
      </c>
      <c r="B26" s="112" t="s">
        <v>100</v>
      </c>
      <c r="C26" s="113">
        <v>1</v>
      </c>
      <c r="D26" s="114">
        <v>25</v>
      </c>
      <c r="E26" s="114" t="s">
        <v>150</v>
      </c>
      <c r="F26" s="114">
        <f>167.35-25</f>
        <v>142.35</v>
      </c>
      <c r="G26" s="114" t="s">
        <v>150</v>
      </c>
      <c r="H26" s="114" t="s">
        <v>150</v>
      </c>
      <c r="I26" s="114" t="s">
        <v>150</v>
      </c>
      <c r="J26" s="115">
        <f t="shared" si="3"/>
        <v>167.35</v>
      </c>
    </row>
    <row r="27" spans="1:10" ht="15">
      <c r="A27" s="116" t="s">
        <v>101</v>
      </c>
      <c r="B27" s="96" t="s">
        <v>102</v>
      </c>
      <c r="C27" s="97">
        <v>2</v>
      </c>
      <c r="D27" s="98">
        <f aca="true" t="shared" si="6" ref="D27:I27">D28</f>
        <v>34.5</v>
      </c>
      <c r="E27" s="98">
        <f t="shared" si="6"/>
        <v>75</v>
      </c>
      <c r="F27" s="98">
        <f t="shared" si="6"/>
        <v>42.5</v>
      </c>
      <c r="G27" s="98">
        <f t="shared" si="6"/>
        <v>690</v>
      </c>
      <c r="H27" s="98">
        <f t="shared" si="6"/>
        <v>0</v>
      </c>
      <c r="I27" s="98">
        <f t="shared" si="6"/>
        <v>40</v>
      </c>
      <c r="J27" s="98">
        <f t="shared" si="3"/>
        <v>842</v>
      </c>
    </row>
    <row r="28" spans="1:10" ht="15">
      <c r="A28" s="104" t="s">
        <v>110</v>
      </c>
      <c r="B28" s="91" t="s">
        <v>104</v>
      </c>
      <c r="C28" s="117">
        <v>2</v>
      </c>
      <c r="D28" s="93">
        <v>34.5</v>
      </c>
      <c r="E28" s="93">
        <v>75</v>
      </c>
      <c r="F28" s="93">
        <v>42.5</v>
      </c>
      <c r="G28" s="93">
        <v>690</v>
      </c>
      <c r="H28" s="93">
        <v>0</v>
      </c>
      <c r="I28" s="93">
        <v>40</v>
      </c>
      <c r="J28" s="93">
        <f>SUM(D28:H28)</f>
        <v>842</v>
      </c>
    </row>
    <row r="29" spans="1:10" ht="15">
      <c r="A29" s="118" t="s">
        <v>106</v>
      </c>
      <c r="B29" s="119" t="s">
        <v>69</v>
      </c>
      <c r="C29" s="120">
        <f>C30</f>
        <v>1</v>
      </c>
      <c r="D29" s="103">
        <f>D30</f>
        <v>50</v>
      </c>
      <c r="E29" s="103">
        <v>0</v>
      </c>
      <c r="F29" s="103">
        <v>0</v>
      </c>
      <c r="G29" s="103">
        <v>0</v>
      </c>
      <c r="H29" s="103">
        <v>0</v>
      </c>
      <c r="I29" s="103">
        <f>I30</f>
        <v>112</v>
      </c>
      <c r="J29" s="103">
        <f t="shared" si="3"/>
        <v>50</v>
      </c>
    </row>
    <row r="30" spans="1:10" ht="15">
      <c r="A30" s="104" t="s">
        <v>118</v>
      </c>
      <c r="B30" s="91" t="s">
        <v>108</v>
      </c>
      <c r="C30" s="92">
        <v>1</v>
      </c>
      <c r="D30" s="93">
        <v>50</v>
      </c>
      <c r="E30" s="109" t="s">
        <v>150</v>
      </c>
      <c r="F30" s="93" t="s">
        <v>150</v>
      </c>
      <c r="G30" s="109" t="s">
        <v>150</v>
      </c>
      <c r="H30" s="109" t="s">
        <v>150</v>
      </c>
      <c r="I30" s="93">
        <v>112</v>
      </c>
      <c r="J30" s="93">
        <f t="shared" si="3"/>
        <v>50</v>
      </c>
    </row>
    <row r="31" spans="1:10" ht="15">
      <c r="A31" s="99" t="s">
        <v>63</v>
      </c>
      <c r="B31" s="100" t="s">
        <v>109</v>
      </c>
      <c r="C31" s="121" t="s">
        <v>150</v>
      </c>
      <c r="D31" s="122">
        <v>0</v>
      </c>
      <c r="E31" s="122">
        <v>0</v>
      </c>
      <c r="F31" s="122">
        <v>0</v>
      </c>
      <c r="G31" s="122">
        <f>G32</f>
        <v>493</v>
      </c>
      <c r="H31" s="122">
        <f>H32</f>
        <v>134.26999999999998</v>
      </c>
      <c r="I31" s="122">
        <f>I32</f>
        <v>77</v>
      </c>
      <c r="J31" s="122">
        <f t="shared" si="3"/>
        <v>627.27</v>
      </c>
    </row>
    <row r="32" spans="1:10" ht="15">
      <c r="A32" s="104" t="s">
        <v>119</v>
      </c>
      <c r="B32" s="91" t="s">
        <v>141</v>
      </c>
      <c r="C32" s="92" t="s">
        <v>150</v>
      </c>
      <c r="D32" s="93" t="s">
        <v>150</v>
      </c>
      <c r="E32" s="93" t="s">
        <v>150</v>
      </c>
      <c r="F32" s="93" t="s">
        <v>150</v>
      </c>
      <c r="G32" s="93">
        <v>493</v>
      </c>
      <c r="H32" s="93">
        <f>53+81.27</f>
        <v>134.26999999999998</v>
      </c>
      <c r="I32" s="93">
        <v>77</v>
      </c>
      <c r="J32" s="93">
        <f t="shared" si="3"/>
        <v>627.27</v>
      </c>
    </row>
    <row r="33" spans="1:10" ht="15">
      <c r="A33" s="14"/>
      <c r="B33" s="9" t="s">
        <v>111</v>
      </c>
      <c r="C33" s="11">
        <f>C9+C13+C15+C21+C24+C27+C29</f>
        <v>30</v>
      </c>
      <c r="D33" s="11">
        <f aca="true" t="shared" si="7" ref="D33:I33">D9+D13+D15+D21+D24+D27+D29+D31</f>
        <v>1115.25</v>
      </c>
      <c r="E33" s="11">
        <f t="shared" si="7"/>
        <v>144</v>
      </c>
      <c r="F33" s="11">
        <f>F9+F13+F15+F21+F24+F27+F29+F31</f>
        <v>919.89</v>
      </c>
      <c r="G33" s="11">
        <f t="shared" si="7"/>
        <v>7868</v>
      </c>
      <c r="H33" s="11">
        <f t="shared" si="7"/>
        <v>1222.5</v>
      </c>
      <c r="I33" s="11">
        <f t="shared" si="7"/>
        <v>918.4</v>
      </c>
      <c r="J33" s="11">
        <f>J9+J13+J15+J21+J24+J27+J29+J31</f>
        <v>11269.640000000001</v>
      </c>
    </row>
    <row r="35" ht="15">
      <c r="H35" s="145"/>
    </row>
    <row r="36" spans="2:3" ht="15">
      <c r="B36" s="147"/>
      <c r="C36" s="148"/>
    </row>
    <row r="37" spans="2:3" ht="15">
      <c r="B37" s="149"/>
      <c r="C37" s="150"/>
    </row>
    <row r="38" spans="2:3" ht="15">
      <c r="B38" s="149"/>
      <c r="C38" s="150"/>
    </row>
    <row r="39" spans="2:3" ht="15">
      <c r="B39" s="149"/>
      <c r="C39" s="150"/>
    </row>
    <row r="40" spans="2:3" ht="15">
      <c r="B40" s="151"/>
      <c r="C40" s="150"/>
    </row>
    <row r="41" spans="2:3" ht="15">
      <c r="B41" s="147"/>
      <c r="C41" s="148"/>
    </row>
  </sheetData>
  <sheetProtection/>
  <mergeCells count="2">
    <mergeCell ref="A4:J4"/>
    <mergeCell ref="F1:J2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view="pageBreakPreview" zoomScaleSheetLayoutView="100" zoomScalePageLayoutView="0" workbookViewId="0" topLeftCell="A1">
      <selection activeCell="B9" sqref="A8:F9"/>
    </sheetView>
  </sheetViews>
  <sheetFormatPr defaultColWidth="9.140625" defaultRowHeight="15"/>
  <cols>
    <col min="1" max="1" width="5.00390625" style="165" customWidth="1"/>
    <col min="2" max="2" width="27.7109375" style="166" bestFit="1" customWidth="1"/>
    <col min="3" max="3" width="13.28125" style="167" customWidth="1"/>
    <col min="4" max="4" width="9.00390625" style="168" customWidth="1"/>
    <col min="5" max="5" width="12.00390625" style="157" customWidth="1"/>
    <col min="6" max="6" width="17.140625" style="157" bestFit="1" customWidth="1"/>
    <col min="7" max="7" width="16.28125" style="157" customWidth="1"/>
    <col min="8" max="9" width="11.28125" style="157" bestFit="1" customWidth="1"/>
    <col min="10" max="172" width="9.140625" style="158" customWidth="1"/>
    <col min="173" max="173" width="25.421875" style="158" customWidth="1"/>
    <col min="174" max="174" width="2.28125" style="158" customWidth="1"/>
    <col min="175" max="175" width="5.28125" style="158" customWidth="1"/>
    <col min="176" max="176" width="12.421875" style="158" customWidth="1"/>
    <col min="177" max="177" width="16.28125" style="158" customWidth="1"/>
    <col min="178" max="178" width="13.28125" style="158" customWidth="1"/>
    <col min="179" max="180" width="11.140625" style="158" customWidth="1"/>
    <col min="181" max="181" width="2.00390625" style="158" customWidth="1"/>
    <col min="182" max="182" width="12.7109375" style="158" bestFit="1" customWidth="1"/>
    <col min="183" max="16384" width="9.140625" style="158" customWidth="1"/>
  </cols>
  <sheetData>
    <row r="1" spans="1:9" ht="15" customHeight="1">
      <c r="A1" s="156"/>
      <c r="B1" s="152"/>
      <c r="C1" s="153"/>
      <c r="D1" s="153"/>
      <c r="E1" s="153"/>
      <c r="G1" s="173" t="s">
        <v>202</v>
      </c>
      <c r="H1" s="173"/>
      <c r="I1" s="173"/>
    </row>
    <row r="2" spans="1:9" ht="27.75" customHeight="1">
      <c r="A2" s="251"/>
      <c r="B2" s="251"/>
      <c r="C2" s="153"/>
      <c r="D2" s="153"/>
      <c r="E2" s="153"/>
      <c r="F2" s="154"/>
      <c r="G2" s="173"/>
      <c r="H2" s="173"/>
      <c r="I2" s="173"/>
    </row>
    <row r="3" spans="1:9" ht="14.25" customHeight="1">
      <c r="A3" s="192" t="s">
        <v>145</v>
      </c>
      <c r="B3" s="192"/>
      <c r="C3" s="192"/>
      <c r="D3" s="192"/>
      <c r="E3" s="192"/>
      <c r="F3" s="192"/>
      <c r="G3" s="192"/>
      <c r="H3" s="192"/>
      <c r="I3" s="192"/>
    </row>
    <row r="4" spans="1:9" ht="1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">
      <c r="A5" s="202" t="s">
        <v>197</v>
      </c>
      <c r="B5" s="202"/>
      <c r="C5" s="202"/>
      <c r="D5" s="202"/>
      <c r="E5" s="202"/>
      <c r="F5" s="202"/>
      <c r="G5" s="202"/>
      <c r="H5" s="202"/>
      <c r="I5" s="153"/>
    </row>
    <row r="6" spans="1:16" s="159" customFormat="1" ht="14.25" customHeight="1">
      <c r="A6" s="202" t="s">
        <v>71</v>
      </c>
      <c r="B6" s="202"/>
      <c r="C6" s="202"/>
      <c r="D6" s="202"/>
      <c r="E6" s="202"/>
      <c r="F6" s="153"/>
      <c r="G6" s="153"/>
      <c r="H6" s="153"/>
      <c r="I6" s="153"/>
      <c r="K6" s="160"/>
      <c r="L6" s="160"/>
      <c r="N6" s="160"/>
      <c r="O6" s="160"/>
      <c r="P6" s="160"/>
    </row>
    <row r="7" spans="1:9" s="161" customFormat="1" ht="15">
      <c r="A7" s="252"/>
      <c r="B7" s="252"/>
      <c r="C7" s="252"/>
      <c r="D7" s="252"/>
      <c r="E7" s="252"/>
      <c r="F7" s="153"/>
      <c r="G7" s="153"/>
      <c r="H7" s="153"/>
      <c r="I7" s="153">
        <v>2020</v>
      </c>
    </row>
    <row r="8" spans="1:9" s="161" customFormat="1" ht="21.75" customHeight="1" thickBot="1">
      <c r="A8" s="203" t="s">
        <v>200</v>
      </c>
      <c r="B8" s="203"/>
      <c r="C8" s="203"/>
      <c r="D8" s="203"/>
      <c r="E8" s="203"/>
      <c r="F8" s="203"/>
      <c r="G8" s="153"/>
      <c r="H8" s="153"/>
      <c r="I8" s="153"/>
    </row>
    <row r="9" spans="1:9" ht="81" customHeight="1" thickBot="1">
      <c r="A9" s="1" t="s">
        <v>0</v>
      </c>
      <c r="B9" s="201" t="s">
        <v>1</v>
      </c>
      <c r="C9" s="201"/>
      <c r="D9" s="201"/>
      <c r="E9" s="2" t="s">
        <v>153</v>
      </c>
      <c r="F9" s="3" t="s">
        <v>154</v>
      </c>
      <c r="G9" s="4" t="s">
        <v>155</v>
      </c>
      <c r="H9" s="4" t="s">
        <v>156</v>
      </c>
      <c r="I9" s="4" t="s">
        <v>157</v>
      </c>
    </row>
    <row r="10" spans="1:9" s="162" customFormat="1" ht="21" customHeight="1">
      <c r="A10" s="5" t="s">
        <v>2</v>
      </c>
      <c r="B10" s="200" t="s">
        <v>11</v>
      </c>
      <c r="C10" s="200"/>
      <c r="D10" s="200"/>
      <c r="E10" s="6">
        <f>E11+E12+E15+E16+E17+E18+E19</f>
        <v>74</v>
      </c>
      <c r="F10" s="7"/>
      <c r="G10" s="7">
        <f>G11+G12+G15+G16+G17+G18+G19</f>
        <v>50.45</v>
      </c>
      <c r="H10" s="7">
        <f>H11+H12+H15+H16+H17+H18+H19</f>
        <v>50.45</v>
      </c>
      <c r="I10" s="54">
        <v>0</v>
      </c>
    </row>
    <row r="11" spans="1:9" s="162" customFormat="1" ht="15" customHeight="1">
      <c r="A11" s="8" t="s">
        <v>3</v>
      </c>
      <c r="B11" s="181" t="s">
        <v>158</v>
      </c>
      <c r="C11" s="181"/>
      <c r="D11" s="181"/>
      <c r="E11" s="10">
        <v>5</v>
      </c>
      <c r="F11" s="11" t="s">
        <v>12</v>
      </c>
      <c r="G11" s="12">
        <f>H11+I11</f>
        <v>3.35</v>
      </c>
      <c r="H11" s="11">
        <v>3.35</v>
      </c>
      <c r="I11" s="55">
        <v>0</v>
      </c>
    </row>
    <row r="12" spans="1:9" ht="15" customHeight="1">
      <c r="A12" s="193" t="s">
        <v>7</v>
      </c>
      <c r="B12" s="195" t="s">
        <v>13</v>
      </c>
      <c r="C12" s="195"/>
      <c r="D12" s="195"/>
      <c r="E12" s="10">
        <f>E13+E14</f>
        <v>10</v>
      </c>
      <c r="F12" s="13"/>
      <c r="G12" s="10">
        <f>G13+G14</f>
        <v>4.819999999999999</v>
      </c>
      <c r="H12" s="11">
        <v>4.82</v>
      </c>
      <c r="I12" s="56">
        <v>0</v>
      </c>
    </row>
    <row r="13" spans="1:9" ht="15" customHeight="1">
      <c r="A13" s="193"/>
      <c r="B13" s="195"/>
      <c r="C13" s="195"/>
      <c r="D13" s="195"/>
      <c r="E13" s="14">
        <v>4</v>
      </c>
      <c r="F13" s="13" t="s">
        <v>14</v>
      </c>
      <c r="G13" s="15">
        <f aca="true" t="shared" si="0" ref="G13:G18">H13+I13</f>
        <v>0.8</v>
      </c>
      <c r="H13" s="15">
        <v>0.8</v>
      </c>
      <c r="I13" s="57">
        <v>0</v>
      </c>
    </row>
    <row r="14" spans="1:9" ht="14.25" customHeight="1">
      <c r="A14" s="193"/>
      <c r="B14" s="195"/>
      <c r="C14" s="195"/>
      <c r="D14" s="195"/>
      <c r="E14" s="14">
        <v>6</v>
      </c>
      <c r="F14" s="13" t="s">
        <v>12</v>
      </c>
      <c r="G14" s="15">
        <f t="shared" si="0"/>
        <v>4.02</v>
      </c>
      <c r="H14" s="15">
        <v>4.02</v>
      </c>
      <c r="I14" s="57">
        <v>0</v>
      </c>
    </row>
    <row r="15" spans="1:9" ht="14.25" customHeight="1">
      <c r="A15" s="8" t="s">
        <v>8</v>
      </c>
      <c r="B15" s="194" t="s">
        <v>159</v>
      </c>
      <c r="C15" s="194"/>
      <c r="D15" s="194"/>
      <c r="E15" s="10">
        <v>10</v>
      </c>
      <c r="F15" s="11" t="s">
        <v>15</v>
      </c>
      <c r="G15" s="12">
        <f t="shared" si="0"/>
        <v>2.31</v>
      </c>
      <c r="H15" s="12">
        <v>2.31</v>
      </c>
      <c r="I15" s="57">
        <v>0</v>
      </c>
    </row>
    <row r="16" spans="1:9" s="162" customFormat="1" ht="15" customHeight="1">
      <c r="A16" s="8" t="s">
        <v>9</v>
      </c>
      <c r="B16" s="181" t="s">
        <v>16</v>
      </c>
      <c r="C16" s="181"/>
      <c r="D16" s="181"/>
      <c r="E16" s="17">
        <v>4</v>
      </c>
      <c r="F16" s="11" t="s">
        <v>12</v>
      </c>
      <c r="G16" s="12">
        <f t="shared" si="0"/>
        <v>2.68</v>
      </c>
      <c r="H16" s="12">
        <v>2.68</v>
      </c>
      <c r="I16" s="57">
        <v>0</v>
      </c>
    </row>
    <row r="17" spans="1:9" s="162" customFormat="1" ht="15">
      <c r="A17" s="8" t="s">
        <v>87</v>
      </c>
      <c r="B17" s="181" t="s">
        <v>17</v>
      </c>
      <c r="C17" s="181"/>
      <c r="D17" s="181"/>
      <c r="E17" s="17">
        <v>19</v>
      </c>
      <c r="F17" s="12" t="s">
        <v>5</v>
      </c>
      <c r="G17" s="12">
        <f t="shared" si="0"/>
        <v>21.47</v>
      </c>
      <c r="H17" s="12">
        <v>21.47</v>
      </c>
      <c r="I17" s="57">
        <v>0</v>
      </c>
    </row>
    <row r="18" spans="1:9" ht="15">
      <c r="A18" s="8" t="s">
        <v>88</v>
      </c>
      <c r="B18" s="181" t="s">
        <v>115</v>
      </c>
      <c r="C18" s="181"/>
      <c r="D18" s="181"/>
      <c r="E18" s="17">
        <v>2</v>
      </c>
      <c r="F18" s="12" t="s">
        <v>116</v>
      </c>
      <c r="G18" s="12">
        <f t="shared" si="0"/>
        <v>1.34</v>
      </c>
      <c r="H18" s="12">
        <v>1.34</v>
      </c>
      <c r="I18" s="57">
        <v>0</v>
      </c>
    </row>
    <row r="19" spans="1:9" s="162" customFormat="1" ht="15">
      <c r="A19" s="188" t="s">
        <v>89</v>
      </c>
      <c r="B19" s="184" t="s">
        <v>19</v>
      </c>
      <c r="C19" s="185"/>
      <c r="D19" s="186"/>
      <c r="E19" s="17">
        <f>E20+E21+E22</f>
        <v>24</v>
      </c>
      <c r="F19" s="12"/>
      <c r="G19" s="12">
        <f>G20+G21+G22</f>
        <v>14.48</v>
      </c>
      <c r="H19" s="12">
        <f>H20+H21+H22</f>
        <v>14.48</v>
      </c>
      <c r="I19" s="56">
        <v>0</v>
      </c>
    </row>
    <row r="20" spans="1:9" ht="15">
      <c r="A20" s="227"/>
      <c r="B20" s="196"/>
      <c r="C20" s="197"/>
      <c r="D20" s="198"/>
      <c r="E20" s="19">
        <v>19</v>
      </c>
      <c r="F20" s="15" t="s">
        <v>4</v>
      </c>
      <c r="G20" s="15">
        <v>12.73</v>
      </c>
      <c r="H20" s="15">
        <v>12.73</v>
      </c>
      <c r="I20" s="58">
        <v>0</v>
      </c>
    </row>
    <row r="21" spans="1:9" ht="14.25" customHeight="1">
      <c r="A21" s="227"/>
      <c r="B21" s="196"/>
      <c r="C21" s="197"/>
      <c r="D21" s="198"/>
      <c r="E21" s="19">
        <v>2</v>
      </c>
      <c r="F21" s="21" t="s">
        <v>6</v>
      </c>
      <c r="G21" s="15">
        <f>H21+I21</f>
        <v>0.4</v>
      </c>
      <c r="H21" s="15">
        <v>0.4</v>
      </c>
      <c r="I21" s="56">
        <v>0</v>
      </c>
    </row>
    <row r="22" spans="1:9" ht="14.25" customHeight="1" thickBot="1">
      <c r="A22" s="189"/>
      <c r="B22" s="199" t="s">
        <v>175</v>
      </c>
      <c r="C22" s="199"/>
      <c r="D22" s="199"/>
      <c r="E22" s="59">
        <v>3</v>
      </c>
      <c r="F22" s="60" t="s">
        <v>152</v>
      </c>
      <c r="G22" s="61">
        <v>1.35</v>
      </c>
      <c r="H22" s="32">
        <v>1.35</v>
      </c>
      <c r="I22" s="62">
        <v>0</v>
      </c>
    </row>
    <row r="23" spans="1:9" ht="14.25" customHeight="1">
      <c r="A23" s="5" t="s">
        <v>10</v>
      </c>
      <c r="B23" s="204" t="s">
        <v>20</v>
      </c>
      <c r="C23" s="205"/>
      <c r="D23" s="206"/>
      <c r="E23" s="24">
        <f>E24+E25+E26+E27+E28+E31+E32+E33+E34+E35+E36+E37</f>
        <v>231</v>
      </c>
      <c r="F23" s="25"/>
      <c r="G23" s="26">
        <f>G24+G25+G26+G27+G28+G31+G32+G33+G34+G35+G36+G37</f>
        <v>163.68</v>
      </c>
      <c r="H23" s="26">
        <f>H24+H25+H26+H27+H28+H31+H32+H33+H34+H35+H36+H37</f>
        <v>163.68</v>
      </c>
      <c r="I23" s="64">
        <v>0</v>
      </c>
    </row>
    <row r="24" spans="1:9" ht="15">
      <c r="A24" s="8" t="s">
        <v>91</v>
      </c>
      <c r="B24" s="181" t="s">
        <v>21</v>
      </c>
      <c r="C24" s="181"/>
      <c r="D24" s="181"/>
      <c r="E24" s="10">
        <v>6</v>
      </c>
      <c r="F24" s="11" t="s">
        <v>22</v>
      </c>
      <c r="G24" s="12">
        <f>H24+I24</f>
        <v>12.96</v>
      </c>
      <c r="H24" s="11">
        <v>12.96</v>
      </c>
      <c r="I24" s="56">
        <v>0</v>
      </c>
    </row>
    <row r="25" spans="1:9" ht="14.25" customHeight="1">
      <c r="A25" s="8" t="s">
        <v>18</v>
      </c>
      <c r="B25" s="181" t="s">
        <v>21</v>
      </c>
      <c r="C25" s="181"/>
      <c r="D25" s="181"/>
      <c r="E25" s="10">
        <v>6</v>
      </c>
      <c r="F25" s="11" t="s">
        <v>23</v>
      </c>
      <c r="G25" s="12">
        <f>H25+I25</f>
        <v>6.48</v>
      </c>
      <c r="H25" s="11">
        <v>6.48</v>
      </c>
      <c r="I25" s="56">
        <v>0</v>
      </c>
    </row>
    <row r="26" spans="1:9" ht="15.75" customHeight="1">
      <c r="A26" s="193" t="s">
        <v>112</v>
      </c>
      <c r="B26" s="195" t="s">
        <v>166</v>
      </c>
      <c r="C26" s="195"/>
      <c r="D26" s="195"/>
      <c r="E26" s="10">
        <f>107+11-5</f>
        <v>113</v>
      </c>
      <c r="F26" s="11" t="s">
        <v>4</v>
      </c>
      <c r="G26" s="12">
        <f>H26</f>
        <v>75.71000000000001</v>
      </c>
      <c r="H26" s="11">
        <f>E26*0.67</f>
        <v>75.71000000000001</v>
      </c>
      <c r="I26" s="56">
        <v>0</v>
      </c>
    </row>
    <row r="27" spans="1:9" ht="15" customHeight="1">
      <c r="A27" s="193"/>
      <c r="B27" s="195"/>
      <c r="C27" s="195"/>
      <c r="D27" s="195"/>
      <c r="E27" s="10">
        <v>7</v>
      </c>
      <c r="F27" s="11" t="s">
        <v>24</v>
      </c>
      <c r="G27" s="12">
        <f>H27+I27</f>
        <v>15.12</v>
      </c>
      <c r="H27" s="11">
        <v>15.12</v>
      </c>
      <c r="I27" s="56">
        <v>0</v>
      </c>
    </row>
    <row r="28" spans="1:9" s="162" customFormat="1" ht="15">
      <c r="A28" s="193" t="s">
        <v>113</v>
      </c>
      <c r="B28" s="195" t="s">
        <v>25</v>
      </c>
      <c r="C28" s="195"/>
      <c r="D28" s="195"/>
      <c r="E28" s="10">
        <f>E29+E30</f>
        <v>23</v>
      </c>
      <c r="F28" s="11"/>
      <c r="G28" s="12">
        <f>G29+G30</f>
        <v>4.25</v>
      </c>
      <c r="H28" s="11">
        <v>4.25</v>
      </c>
      <c r="I28" s="56">
        <v>0</v>
      </c>
    </row>
    <row r="29" spans="1:9" s="162" customFormat="1" ht="15" customHeight="1">
      <c r="A29" s="193"/>
      <c r="B29" s="195"/>
      <c r="C29" s="195"/>
      <c r="D29" s="195"/>
      <c r="E29" s="19">
        <v>10</v>
      </c>
      <c r="F29" s="15" t="s">
        <v>26</v>
      </c>
      <c r="G29" s="15">
        <f>H29+I29</f>
        <v>2.3</v>
      </c>
      <c r="H29" s="15">
        <v>2.3</v>
      </c>
      <c r="I29" s="57">
        <v>0</v>
      </c>
    </row>
    <row r="30" spans="1:9" s="163" customFormat="1" ht="15">
      <c r="A30" s="193"/>
      <c r="B30" s="195"/>
      <c r="C30" s="195"/>
      <c r="D30" s="195"/>
      <c r="E30" s="19">
        <v>13</v>
      </c>
      <c r="F30" s="15" t="s">
        <v>27</v>
      </c>
      <c r="G30" s="15">
        <f>H30+I30</f>
        <v>1.95</v>
      </c>
      <c r="H30" s="15">
        <v>1.95</v>
      </c>
      <c r="I30" s="57">
        <v>0</v>
      </c>
    </row>
    <row r="31" spans="1:9" ht="15" customHeight="1">
      <c r="A31" s="8" t="s">
        <v>99</v>
      </c>
      <c r="B31" s="181" t="s">
        <v>160</v>
      </c>
      <c r="C31" s="181"/>
      <c r="D31" s="181"/>
      <c r="E31" s="17">
        <v>2</v>
      </c>
      <c r="F31" s="12"/>
      <c r="G31" s="12">
        <f>H31+I31</f>
        <v>0.58</v>
      </c>
      <c r="H31" s="12">
        <v>0.58</v>
      </c>
      <c r="I31" s="57">
        <v>0</v>
      </c>
    </row>
    <row r="32" spans="1:9" s="162" customFormat="1" ht="15">
      <c r="A32" s="8" t="s">
        <v>29</v>
      </c>
      <c r="B32" s="207" t="s">
        <v>28</v>
      </c>
      <c r="C32" s="207"/>
      <c r="D32" s="207"/>
      <c r="E32" s="17">
        <v>4</v>
      </c>
      <c r="F32" s="12" t="s">
        <v>4</v>
      </c>
      <c r="G32" s="12">
        <f>H32+I32</f>
        <v>2.68</v>
      </c>
      <c r="H32" s="12">
        <v>2.68</v>
      </c>
      <c r="I32" s="57">
        <v>0</v>
      </c>
    </row>
    <row r="33" spans="1:9" ht="15">
      <c r="A33" s="8" t="s">
        <v>103</v>
      </c>
      <c r="B33" s="181" t="s">
        <v>30</v>
      </c>
      <c r="C33" s="181"/>
      <c r="D33" s="181"/>
      <c r="E33" s="17">
        <v>2</v>
      </c>
      <c r="F33" s="12" t="s">
        <v>31</v>
      </c>
      <c r="G33" s="12">
        <f>H33+I33</f>
        <v>0.34</v>
      </c>
      <c r="H33" s="12">
        <v>0.34</v>
      </c>
      <c r="I33" s="57">
        <v>0</v>
      </c>
    </row>
    <row r="34" spans="1:9" ht="15">
      <c r="A34" s="8" t="s">
        <v>105</v>
      </c>
      <c r="B34" s="183" t="s">
        <v>147</v>
      </c>
      <c r="C34" s="183"/>
      <c r="D34" s="183"/>
      <c r="E34" s="17">
        <v>7</v>
      </c>
      <c r="F34" s="12" t="s">
        <v>4</v>
      </c>
      <c r="G34" s="12">
        <v>4.69</v>
      </c>
      <c r="H34" s="12">
        <v>4.69</v>
      </c>
      <c r="I34" s="57">
        <v>0</v>
      </c>
    </row>
    <row r="35" spans="1:9" ht="15">
      <c r="A35" s="8" t="s">
        <v>107</v>
      </c>
      <c r="B35" s="183" t="s">
        <v>167</v>
      </c>
      <c r="C35" s="183"/>
      <c r="D35" s="183"/>
      <c r="E35" s="17">
        <v>2</v>
      </c>
      <c r="F35" s="12" t="s">
        <v>4</v>
      </c>
      <c r="G35" s="12">
        <v>1.34</v>
      </c>
      <c r="H35" s="12">
        <v>1.34</v>
      </c>
      <c r="I35" s="57">
        <v>0</v>
      </c>
    </row>
    <row r="36" spans="1:9" ht="15">
      <c r="A36" s="8" t="s">
        <v>110</v>
      </c>
      <c r="B36" s="174" t="s">
        <v>188</v>
      </c>
      <c r="C36" s="175"/>
      <c r="D36" s="176"/>
      <c r="E36" s="132">
        <v>5</v>
      </c>
      <c r="F36" s="133" t="s">
        <v>4</v>
      </c>
      <c r="G36" s="133">
        <f>H36</f>
        <v>3.35</v>
      </c>
      <c r="H36" s="133">
        <f>E36*0.67</f>
        <v>3.35</v>
      </c>
      <c r="I36" s="135">
        <v>0</v>
      </c>
    </row>
    <row r="37" spans="1:9" ht="15.75" thickBot="1">
      <c r="A37" s="65" t="s">
        <v>117</v>
      </c>
      <c r="B37" s="177" t="s">
        <v>184</v>
      </c>
      <c r="C37" s="177"/>
      <c r="D37" s="177"/>
      <c r="E37" s="67">
        <v>54</v>
      </c>
      <c r="F37" s="68" t="s">
        <v>185</v>
      </c>
      <c r="G37" s="68">
        <v>36.18</v>
      </c>
      <c r="H37" s="68">
        <v>36.18</v>
      </c>
      <c r="I37" s="69">
        <v>0</v>
      </c>
    </row>
    <row r="38" spans="1:9" s="161" customFormat="1" ht="14.25" customHeight="1">
      <c r="A38" s="27" t="s">
        <v>32</v>
      </c>
      <c r="B38" s="191" t="s">
        <v>33</v>
      </c>
      <c r="C38" s="191"/>
      <c r="D38" s="191"/>
      <c r="E38" s="28">
        <f>E39+E40</f>
        <v>2</v>
      </c>
      <c r="F38" s="63"/>
      <c r="G38" s="28">
        <f>G39+G40</f>
        <v>71.6</v>
      </c>
      <c r="H38" s="129">
        <f>H39+H40</f>
        <v>0</v>
      </c>
      <c r="I38" s="28">
        <f>I39+I40</f>
        <v>71.6</v>
      </c>
    </row>
    <row r="39" spans="1:9" ht="14.25" customHeight="1">
      <c r="A39" s="193" t="s">
        <v>118</v>
      </c>
      <c r="B39" s="245" t="s">
        <v>34</v>
      </c>
      <c r="C39" s="246"/>
      <c r="D39" s="247"/>
      <c r="E39" s="14">
        <v>1</v>
      </c>
      <c r="F39" s="13" t="s">
        <v>35</v>
      </c>
      <c r="G39" s="15">
        <f>H39+I39</f>
        <v>14</v>
      </c>
      <c r="H39" s="15">
        <v>0</v>
      </c>
      <c r="I39" s="15">
        <v>14</v>
      </c>
    </row>
    <row r="40" spans="1:9" ht="15" customHeight="1" thickBot="1">
      <c r="A40" s="188"/>
      <c r="B40" s="248"/>
      <c r="C40" s="249"/>
      <c r="D40" s="250"/>
      <c r="E40" s="33">
        <v>1</v>
      </c>
      <c r="F40" s="34" t="s">
        <v>36</v>
      </c>
      <c r="G40" s="21">
        <f>H40+I40</f>
        <v>57.6</v>
      </c>
      <c r="H40" s="21">
        <v>0</v>
      </c>
      <c r="I40" s="21">
        <v>57.6</v>
      </c>
    </row>
    <row r="41" spans="1:9" ht="15">
      <c r="A41" s="5" t="s">
        <v>37</v>
      </c>
      <c r="B41" s="208" t="s">
        <v>120</v>
      </c>
      <c r="C41" s="208"/>
      <c r="D41" s="208"/>
      <c r="E41" s="6">
        <f>E42+E43</f>
        <v>13</v>
      </c>
      <c r="F41" s="7"/>
      <c r="G41" s="26">
        <f>G42+G43</f>
        <v>16.15</v>
      </c>
      <c r="H41" s="26">
        <f>H43</f>
        <v>0.8</v>
      </c>
      <c r="I41" s="64">
        <f>I42</f>
        <v>15.35</v>
      </c>
    </row>
    <row r="42" spans="1:9" ht="15" customHeight="1">
      <c r="A42" s="188" t="s">
        <v>119</v>
      </c>
      <c r="B42" s="190" t="s">
        <v>148</v>
      </c>
      <c r="C42" s="190"/>
      <c r="D42" s="190"/>
      <c r="E42" s="14">
        <v>9</v>
      </c>
      <c r="F42" s="34" t="s">
        <v>4</v>
      </c>
      <c r="G42" s="21">
        <v>15.35</v>
      </c>
      <c r="H42" s="21">
        <v>0</v>
      </c>
      <c r="I42" s="70">
        <v>15.35</v>
      </c>
    </row>
    <row r="43" spans="1:9" ht="15" customHeight="1" thickBot="1">
      <c r="A43" s="189"/>
      <c r="B43" s="182" t="s">
        <v>149</v>
      </c>
      <c r="C43" s="182"/>
      <c r="D43" s="182"/>
      <c r="E43" s="71">
        <v>4</v>
      </c>
      <c r="F43" s="31" t="s">
        <v>14</v>
      </c>
      <c r="G43" s="32">
        <f>H43+I43</f>
        <v>0.8</v>
      </c>
      <c r="H43" s="32">
        <v>0.8</v>
      </c>
      <c r="I43" s="69">
        <v>0</v>
      </c>
    </row>
    <row r="44" spans="1:9" ht="15">
      <c r="A44" s="35" t="s">
        <v>49</v>
      </c>
      <c r="B44" s="234" t="s">
        <v>38</v>
      </c>
      <c r="C44" s="234"/>
      <c r="D44" s="234"/>
      <c r="E44" s="36">
        <f>E45+E46+E47+E52+E57</f>
        <v>108</v>
      </c>
      <c r="F44" s="29"/>
      <c r="G44" s="30">
        <f>G45+G46+G47+G52+G57</f>
        <v>60.53</v>
      </c>
      <c r="H44" s="26">
        <f>H45+H46+H47+H52+H57</f>
        <v>30.939999999999998</v>
      </c>
      <c r="I44" s="30">
        <f>I45+I46+I47+I52+I57</f>
        <v>29.590000000000003</v>
      </c>
    </row>
    <row r="45" spans="1:9" ht="15">
      <c r="A45" s="8" t="s">
        <v>121</v>
      </c>
      <c r="B45" s="184" t="s">
        <v>39</v>
      </c>
      <c r="C45" s="185"/>
      <c r="D45" s="186"/>
      <c r="E45" s="10">
        <v>16</v>
      </c>
      <c r="F45" s="13" t="s">
        <v>5</v>
      </c>
      <c r="G45" s="15">
        <f>E45*1.13</f>
        <v>18.08</v>
      </c>
      <c r="H45" s="15">
        <v>18.08</v>
      </c>
      <c r="I45" s="72">
        <v>0</v>
      </c>
    </row>
    <row r="46" spans="1:9" ht="14.25" customHeight="1">
      <c r="A46" s="8" t="s">
        <v>122</v>
      </c>
      <c r="B46" s="181" t="s">
        <v>40</v>
      </c>
      <c r="C46" s="181"/>
      <c r="D46" s="181"/>
      <c r="E46" s="14">
        <v>5</v>
      </c>
      <c r="F46" s="13" t="s">
        <v>5</v>
      </c>
      <c r="G46" s="15">
        <v>5.65</v>
      </c>
      <c r="H46" s="15">
        <v>0</v>
      </c>
      <c r="I46" s="57">
        <v>5.65</v>
      </c>
    </row>
    <row r="47" spans="1:9" ht="15">
      <c r="A47" s="8" t="s">
        <v>189</v>
      </c>
      <c r="B47" s="181" t="s">
        <v>124</v>
      </c>
      <c r="C47" s="181"/>
      <c r="D47" s="181"/>
      <c r="E47" s="10">
        <f>E48+E49</f>
        <v>11</v>
      </c>
      <c r="F47" s="11"/>
      <c r="G47" s="11">
        <f>G48+G49</f>
        <v>5.48</v>
      </c>
      <c r="H47" s="12">
        <f>H48+H49</f>
        <v>5.48</v>
      </c>
      <c r="I47" s="56">
        <v>0</v>
      </c>
    </row>
    <row r="48" spans="1:9" ht="15" customHeight="1">
      <c r="A48" s="37" t="s">
        <v>190</v>
      </c>
      <c r="B48" s="187" t="s">
        <v>41</v>
      </c>
      <c r="C48" s="187"/>
      <c r="D48" s="187"/>
      <c r="E48" s="14">
        <v>4</v>
      </c>
      <c r="F48" s="13" t="s">
        <v>42</v>
      </c>
      <c r="G48" s="15">
        <v>2.2</v>
      </c>
      <c r="H48" s="15">
        <v>2.2</v>
      </c>
      <c r="I48" s="56">
        <v>0</v>
      </c>
    </row>
    <row r="49" spans="1:9" ht="15">
      <c r="A49" s="178" t="s">
        <v>191</v>
      </c>
      <c r="B49" s="179" t="s">
        <v>43</v>
      </c>
      <c r="C49" s="180"/>
      <c r="D49" s="180"/>
      <c r="E49" s="10">
        <f>E50+E51</f>
        <v>7</v>
      </c>
      <c r="F49" s="12"/>
      <c r="G49" s="12">
        <f>G50+G51</f>
        <v>3.2800000000000002</v>
      </c>
      <c r="H49" s="12">
        <f>H50+H51</f>
        <v>3.2800000000000002</v>
      </c>
      <c r="I49" s="56">
        <v>0</v>
      </c>
    </row>
    <row r="50" spans="1:9" ht="15">
      <c r="A50" s="178"/>
      <c r="B50" s="180"/>
      <c r="C50" s="180"/>
      <c r="D50" s="180"/>
      <c r="E50" s="14">
        <v>3</v>
      </c>
      <c r="F50" s="13" t="s">
        <v>14</v>
      </c>
      <c r="G50" s="15">
        <v>0.6</v>
      </c>
      <c r="H50" s="15">
        <v>0.6</v>
      </c>
      <c r="I50" s="57">
        <v>0</v>
      </c>
    </row>
    <row r="51" spans="1:9" ht="15">
      <c r="A51" s="178"/>
      <c r="B51" s="180"/>
      <c r="C51" s="180"/>
      <c r="D51" s="180"/>
      <c r="E51" s="14">
        <v>4</v>
      </c>
      <c r="F51" s="13" t="s">
        <v>12</v>
      </c>
      <c r="G51" s="15">
        <v>2.68</v>
      </c>
      <c r="H51" s="15">
        <v>2.68</v>
      </c>
      <c r="I51" s="57">
        <v>0</v>
      </c>
    </row>
    <row r="52" spans="1:9" ht="15">
      <c r="A52" s="193" t="s">
        <v>123</v>
      </c>
      <c r="B52" s="195" t="s">
        <v>44</v>
      </c>
      <c r="C52" s="195"/>
      <c r="D52" s="195"/>
      <c r="E52" s="10">
        <f>SUM(E53:E56)</f>
        <v>19</v>
      </c>
      <c r="F52" s="11"/>
      <c r="G52" s="12">
        <f>SUM(G53:G56)</f>
        <v>7.38</v>
      </c>
      <c r="H52" s="12">
        <f>H53+H54+H55+H56</f>
        <v>7.38</v>
      </c>
      <c r="I52" s="56">
        <v>0</v>
      </c>
    </row>
    <row r="53" spans="1:9" ht="15">
      <c r="A53" s="193"/>
      <c r="B53" s="195"/>
      <c r="C53" s="195"/>
      <c r="D53" s="195"/>
      <c r="E53" s="14">
        <v>14</v>
      </c>
      <c r="F53" s="13" t="s">
        <v>45</v>
      </c>
      <c r="G53" s="15">
        <v>5.6</v>
      </c>
      <c r="H53" s="15">
        <v>5.6</v>
      </c>
      <c r="I53" s="57">
        <v>0</v>
      </c>
    </row>
    <row r="54" spans="1:9" ht="15">
      <c r="A54" s="193"/>
      <c r="B54" s="195"/>
      <c r="C54" s="195"/>
      <c r="D54" s="195"/>
      <c r="E54" s="14">
        <v>3</v>
      </c>
      <c r="F54" s="13" t="s">
        <v>46</v>
      </c>
      <c r="G54" s="15">
        <v>1.08</v>
      </c>
      <c r="H54" s="15">
        <v>1.08</v>
      </c>
      <c r="I54" s="57">
        <v>0</v>
      </c>
    </row>
    <row r="55" spans="1:9" ht="15">
      <c r="A55" s="193"/>
      <c r="B55" s="195"/>
      <c r="C55" s="195"/>
      <c r="D55" s="195"/>
      <c r="E55" s="14">
        <v>1</v>
      </c>
      <c r="F55" s="13" t="s">
        <v>47</v>
      </c>
      <c r="G55" s="15">
        <v>0.4</v>
      </c>
      <c r="H55" s="15">
        <v>0.4</v>
      </c>
      <c r="I55" s="57">
        <v>0</v>
      </c>
    </row>
    <row r="56" spans="1:9" ht="15" customHeight="1">
      <c r="A56" s="193"/>
      <c r="B56" s="190"/>
      <c r="C56" s="190"/>
      <c r="D56" s="190"/>
      <c r="E56" s="33">
        <v>1</v>
      </c>
      <c r="F56" s="34" t="s">
        <v>48</v>
      </c>
      <c r="G56" s="21">
        <v>0.3</v>
      </c>
      <c r="H56" s="21">
        <v>0.3</v>
      </c>
      <c r="I56" s="70">
        <v>0</v>
      </c>
    </row>
    <row r="57" spans="1:9" ht="15.75" thickBot="1">
      <c r="A57" s="23" t="s">
        <v>125</v>
      </c>
      <c r="B57" s="211" t="s">
        <v>142</v>
      </c>
      <c r="C57" s="212"/>
      <c r="D57" s="213"/>
      <c r="E57" s="38">
        <v>57</v>
      </c>
      <c r="F57" s="39" t="s">
        <v>143</v>
      </c>
      <c r="G57" s="40">
        <v>23.94</v>
      </c>
      <c r="H57" s="41">
        <v>0</v>
      </c>
      <c r="I57" s="73">
        <v>23.94</v>
      </c>
    </row>
    <row r="58" spans="1:9" ht="15">
      <c r="A58" s="35" t="s">
        <v>58</v>
      </c>
      <c r="B58" s="214" t="s">
        <v>50</v>
      </c>
      <c r="C58" s="215"/>
      <c r="D58" s="216"/>
      <c r="E58" s="36">
        <f>E59+E60+E67+E68+E64+E76+E63</f>
        <v>118</v>
      </c>
      <c r="F58" s="30"/>
      <c r="G58" s="30">
        <f>G59+G60+G64+G67+G68+G76</f>
        <v>60.83999999999999</v>
      </c>
      <c r="H58" s="26">
        <f>H59+H60+H64+H67+H68+H76</f>
        <v>57.489999999999995</v>
      </c>
      <c r="I58" s="30">
        <v>0</v>
      </c>
    </row>
    <row r="59" spans="1:9" ht="15">
      <c r="A59" s="8" t="s">
        <v>126</v>
      </c>
      <c r="B59" s="183" t="s">
        <v>161</v>
      </c>
      <c r="C59" s="183"/>
      <c r="D59" s="183"/>
      <c r="E59" s="17">
        <v>18</v>
      </c>
      <c r="F59" s="12" t="s">
        <v>4</v>
      </c>
      <c r="G59" s="20">
        <v>15.41</v>
      </c>
      <c r="H59" s="12">
        <f>E59*0.67</f>
        <v>12.06</v>
      </c>
      <c r="I59" s="20">
        <v>0</v>
      </c>
    </row>
    <row r="60" spans="1:9" ht="15">
      <c r="A60" s="193" t="s">
        <v>127</v>
      </c>
      <c r="B60" s="210" t="s">
        <v>162</v>
      </c>
      <c r="C60" s="210"/>
      <c r="D60" s="210"/>
      <c r="E60" s="17">
        <f>E61+E62</f>
        <v>25</v>
      </c>
      <c r="F60" s="12"/>
      <c r="G60" s="12">
        <f>G61+G62</f>
        <v>10.639999999999999</v>
      </c>
      <c r="H60" s="12">
        <f>H61+H62</f>
        <v>10.639999999999999</v>
      </c>
      <c r="I60" s="12">
        <v>0</v>
      </c>
    </row>
    <row r="61" spans="1:9" ht="15">
      <c r="A61" s="193"/>
      <c r="B61" s="210"/>
      <c r="C61" s="210"/>
      <c r="D61" s="210"/>
      <c r="E61" s="19">
        <v>12</v>
      </c>
      <c r="F61" s="15" t="s">
        <v>4</v>
      </c>
      <c r="G61" s="15">
        <v>8.04</v>
      </c>
      <c r="H61" s="15">
        <v>8.04</v>
      </c>
      <c r="I61" s="20">
        <v>0</v>
      </c>
    </row>
    <row r="62" spans="1:9" ht="15">
      <c r="A62" s="193"/>
      <c r="B62" s="210"/>
      <c r="C62" s="210"/>
      <c r="D62" s="210"/>
      <c r="E62" s="19">
        <v>13</v>
      </c>
      <c r="F62" s="15" t="s">
        <v>6</v>
      </c>
      <c r="G62" s="15">
        <v>2.6</v>
      </c>
      <c r="H62" s="15">
        <v>2.6</v>
      </c>
      <c r="I62" s="15">
        <v>0</v>
      </c>
    </row>
    <row r="63" spans="1:9" ht="15">
      <c r="A63" s="131" t="s">
        <v>128</v>
      </c>
      <c r="B63" s="238" t="s">
        <v>186</v>
      </c>
      <c r="C63" s="239"/>
      <c r="D63" s="240"/>
      <c r="E63" s="132">
        <v>5</v>
      </c>
      <c r="F63" s="133" t="s">
        <v>4</v>
      </c>
      <c r="G63" s="20">
        <f>H63</f>
        <v>3.35</v>
      </c>
      <c r="H63" s="133">
        <f>E63*0.67</f>
        <v>3.35</v>
      </c>
      <c r="I63" s="134">
        <v>0</v>
      </c>
    </row>
    <row r="64" spans="1:9" ht="15">
      <c r="A64" s="193" t="s">
        <v>129</v>
      </c>
      <c r="B64" s="209" t="s">
        <v>51</v>
      </c>
      <c r="C64" s="209"/>
      <c r="D64" s="209"/>
      <c r="E64" s="17">
        <f>E65+E66</f>
        <v>14</v>
      </c>
      <c r="F64" s="12"/>
      <c r="G64" s="12">
        <f>G66+G65</f>
        <v>6.5600000000000005</v>
      </c>
      <c r="H64" s="12">
        <f>H65+H66</f>
        <v>6.5600000000000005</v>
      </c>
      <c r="I64" s="12">
        <v>0</v>
      </c>
    </row>
    <row r="65" spans="1:9" ht="15">
      <c r="A65" s="193"/>
      <c r="B65" s="209"/>
      <c r="C65" s="209"/>
      <c r="D65" s="209"/>
      <c r="E65" s="19">
        <v>8</v>
      </c>
      <c r="F65" s="15" t="s">
        <v>4</v>
      </c>
      <c r="G65" s="15">
        <v>5.36</v>
      </c>
      <c r="H65" s="15">
        <v>5.36</v>
      </c>
      <c r="I65" s="15">
        <v>0</v>
      </c>
    </row>
    <row r="66" spans="1:9" ht="15">
      <c r="A66" s="193"/>
      <c r="B66" s="209"/>
      <c r="C66" s="209"/>
      <c r="D66" s="209"/>
      <c r="E66" s="19">
        <v>6</v>
      </c>
      <c r="F66" s="15" t="s">
        <v>6</v>
      </c>
      <c r="G66" s="15">
        <v>1.2</v>
      </c>
      <c r="H66" s="15">
        <v>1.2</v>
      </c>
      <c r="I66" s="15">
        <v>0</v>
      </c>
    </row>
    <row r="67" spans="1:9" ht="15">
      <c r="A67" s="8" t="s">
        <v>130</v>
      </c>
      <c r="B67" s="207" t="s">
        <v>163</v>
      </c>
      <c r="C67" s="207"/>
      <c r="D67" s="207"/>
      <c r="E67" s="17">
        <v>5</v>
      </c>
      <c r="F67" s="12" t="s">
        <v>5</v>
      </c>
      <c r="G67" s="20">
        <f>E67*1.13</f>
        <v>5.6499999999999995</v>
      </c>
      <c r="H67" s="12">
        <f>G67</f>
        <v>5.6499999999999995</v>
      </c>
      <c r="I67" s="15">
        <v>0</v>
      </c>
    </row>
    <row r="68" spans="1:9" ht="15">
      <c r="A68" s="8" t="s">
        <v>131</v>
      </c>
      <c r="B68" s="181" t="s">
        <v>52</v>
      </c>
      <c r="C68" s="181"/>
      <c r="D68" s="181"/>
      <c r="E68" s="17">
        <f>E69+E72+E75</f>
        <v>45</v>
      </c>
      <c r="F68" s="12"/>
      <c r="G68" s="20">
        <f>G69+G72+G75</f>
        <v>18.56</v>
      </c>
      <c r="H68" s="12">
        <f>H69+H72+H75</f>
        <v>18.56</v>
      </c>
      <c r="I68" s="12">
        <v>0</v>
      </c>
    </row>
    <row r="69" spans="1:9" ht="15">
      <c r="A69" s="178" t="s">
        <v>192</v>
      </c>
      <c r="B69" s="217" t="s">
        <v>53</v>
      </c>
      <c r="C69" s="217"/>
      <c r="D69" s="217"/>
      <c r="E69" s="17">
        <f>E70+E71</f>
        <v>20</v>
      </c>
      <c r="F69" s="12"/>
      <c r="G69" s="42">
        <f>G70+G71</f>
        <v>8.7</v>
      </c>
      <c r="H69" s="12">
        <f>H70+H71</f>
        <v>8.7</v>
      </c>
      <c r="I69" s="15">
        <v>0</v>
      </c>
    </row>
    <row r="70" spans="1:9" ht="15">
      <c r="A70" s="178"/>
      <c r="B70" s="217"/>
      <c r="C70" s="217"/>
      <c r="D70" s="217"/>
      <c r="E70" s="19">
        <v>10</v>
      </c>
      <c r="F70" s="15" t="s">
        <v>12</v>
      </c>
      <c r="G70" s="15">
        <v>6.7</v>
      </c>
      <c r="H70" s="15">
        <v>6.7</v>
      </c>
      <c r="I70" s="43">
        <v>0</v>
      </c>
    </row>
    <row r="71" spans="1:9" ht="15">
      <c r="A71" s="178"/>
      <c r="B71" s="217"/>
      <c r="C71" s="217"/>
      <c r="D71" s="217"/>
      <c r="E71" s="19">
        <v>10</v>
      </c>
      <c r="F71" s="15" t="s">
        <v>14</v>
      </c>
      <c r="G71" s="15">
        <v>2</v>
      </c>
      <c r="H71" s="15">
        <v>2</v>
      </c>
      <c r="I71" s="15">
        <v>0</v>
      </c>
    </row>
    <row r="72" spans="1:9" ht="15">
      <c r="A72" s="178" t="s">
        <v>193</v>
      </c>
      <c r="B72" s="218" t="s">
        <v>54</v>
      </c>
      <c r="C72" s="219"/>
      <c r="D72" s="220"/>
      <c r="E72" s="17">
        <f>E73+E74</f>
        <v>15</v>
      </c>
      <c r="F72" s="12"/>
      <c r="G72" s="17">
        <f>G73+G74</f>
        <v>6.76</v>
      </c>
      <c r="H72" s="12">
        <f>H73+H74</f>
        <v>6.76</v>
      </c>
      <c r="I72" s="12">
        <v>0</v>
      </c>
    </row>
    <row r="73" spans="1:9" ht="15">
      <c r="A73" s="178"/>
      <c r="B73" s="221"/>
      <c r="C73" s="222"/>
      <c r="D73" s="223"/>
      <c r="E73" s="19">
        <v>8</v>
      </c>
      <c r="F73" s="15" t="s">
        <v>12</v>
      </c>
      <c r="G73" s="15">
        <v>5.36</v>
      </c>
      <c r="H73" s="15">
        <v>5.36</v>
      </c>
      <c r="I73" s="43">
        <v>0</v>
      </c>
    </row>
    <row r="74" spans="1:9" ht="15">
      <c r="A74" s="178"/>
      <c r="B74" s="224"/>
      <c r="C74" s="225"/>
      <c r="D74" s="226"/>
      <c r="E74" s="19">
        <v>7</v>
      </c>
      <c r="F74" s="15" t="s">
        <v>14</v>
      </c>
      <c r="G74" s="15">
        <v>1.4</v>
      </c>
      <c r="H74" s="15">
        <v>1.4</v>
      </c>
      <c r="I74" s="15">
        <v>0</v>
      </c>
    </row>
    <row r="75" spans="1:9" ht="15">
      <c r="A75" s="44" t="s">
        <v>194</v>
      </c>
      <c r="B75" s="233" t="s">
        <v>55</v>
      </c>
      <c r="C75" s="233"/>
      <c r="D75" s="233"/>
      <c r="E75" s="19">
        <v>10</v>
      </c>
      <c r="F75" s="15" t="s">
        <v>56</v>
      </c>
      <c r="G75" s="15">
        <v>3.1</v>
      </c>
      <c r="H75" s="15">
        <v>3.1</v>
      </c>
      <c r="I75" s="15">
        <v>0</v>
      </c>
    </row>
    <row r="76" spans="1:9" ht="15.75" thickBot="1">
      <c r="A76" s="45" t="s">
        <v>133</v>
      </c>
      <c r="B76" s="207" t="s">
        <v>57</v>
      </c>
      <c r="C76" s="207"/>
      <c r="D76" s="207"/>
      <c r="E76" s="17">
        <v>6</v>
      </c>
      <c r="F76" s="12" t="s">
        <v>4</v>
      </c>
      <c r="G76" s="20">
        <f>H76+I76</f>
        <v>4.02</v>
      </c>
      <c r="H76" s="12">
        <v>4.02</v>
      </c>
      <c r="I76" s="15">
        <v>0</v>
      </c>
    </row>
    <row r="77" spans="1:9" ht="15">
      <c r="A77" s="35" t="s">
        <v>63</v>
      </c>
      <c r="B77" s="234" t="s">
        <v>59</v>
      </c>
      <c r="C77" s="234"/>
      <c r="D77" s="234"/>
      <c r="E77" s="36">
        <f>E78+E82+E83</f>
        <v>59</v>
      </c>
      <c r="F77" s="30"/>
      <c r="G77" s="30">
        <f>G78+G82+G83</f>
        <v>24.72</v>
      </c>
      <c r="H77" s="26">
        <f>H78+H82+H83</f>
        <v>20.4</v>
      </c>
      <c r="I77" s="30">
        <f>I78</f>
        <v>4.32</v>
      </c>
    </row>
    <row r="78" spans="1:9" ht="15" customHeight="1">
      <c r="A78" s="188" t="s">
        <v>134</v>
      </c>
      <c r="B78" s="184" t="s">
        <v>60</v>
      </c>
      <c r="C78" s="185"/>
      <c r="D78" s="186"/>
      <c r="E78" s="17">
        <f>E79+E80+E81</f>
        <v>44</v>
      </c>
      <c r="F78" s="15"/>
      <c r="G78" s="12">
        <f>G79+G80+G81</f>
        <v>21.72</v>
      </c>
      <c r="H78" s="12">
        <f>H79+H80+H81</f>
        <v>17.4</v>
      </c>
      <c r="I78" s="12">
        <v>4.32</v>
      </c>
    </row>
    <row r="79" spans="1:9" ht="15">
      <c r="A79" s="227"/>
      <c r="B79" s="196"/>
      <c r="C79" s="197"/>
      <c r="D79" s="198"/>
      <c r="E79" s="19">
        <v>20</v>
      </c>
      <c r="F79" s="15" t="s">
        <v>12</v>
      </c>
      <c r="G79" s="15">
        <v>13.4</v>
      </c>
      <c r="H79" s="15">
        <v>13.4</v>
      </c>
      <c r="I79" s="43">
        <v>0</v>
      </c>
    </row>
    <row r="80" spans="1:9" ht="15">
      <c r="A80" s="227"/>
      <c r="B80" s="196"/>
      <c r="C80" s="197"/>
      <c r="D80" s="198"/>
      <c r="E80" s="19">
        <v>16</v>
      </c>
      <c r="F80" s="15" t="s">
        <v>61</v>
      </c>
      <c r="G80" s="15">
        <v>4</v>
      </c>
      <c r="H80" s="15">
        <v>4</v>
      </c>
      <c r="I80" s="15">
        <v>0</v>
      </c>
    </row>
    <row r="81" spans="1:9" ht="15">
      <c r="A81" s="228"/>
      <c r="B81" s="235"/>
      <c r="C81" s="236"/>
      <c r="D81" s="237"/>
      <c r="E81" s="19">
        <v>8</v>
      </c>
      <c r="F81" s="15" t="s">
        <v>62</v>
      </c>
      <c r="G81" s="15">
        <v>4.32</v>
      </c>
      <c r="H81" s="15">
        <v>0</v>
      </c>
      <c r="I81" s="15">
        <v>4.32</v>
      </c>
    </row>
    <row r="82" spans="1:9" ht="15">
      <c r="A82" s="8" t="s">
        <v>136</v>
      </c>
      <c r="B82" s="181" t="s">
        <v>135</v>
      </c>
      <c r="C82" s="181"/>
      <c r="D82" s="181"/>
      <c r="E82" s="17">
        <v>8</v>
      </c>
      <c r="F82" s="12" t="s">
        <v>6</v>
      </c>
      <c r="G82" s="17">
        <v>1.6</v>
      </c>
      <c r="H82" s="17">
        <v>1.6</v>
      </c>
      <c r="I82" s="43">
        <v>0</v>
      </c>
    </row>
    <row r="83" spans="1:9" ht="15.75" thickBot="1">
      <c r="A83" s="18" t="s">
        <v>171</v>
      </c>
      <c r="B83" s="229" t="s">
        <v>137</v>
      </c>
      <c r="C83" s="229"/>
      <c r="D83" s="229"/>
      <c r="E83" s="46">
        <v>7</v>
      </c>
      <c r="F83" s="22" t="s">
        <v>6</v>
      </c>
      <c r="G83" s="46">
        <v>1.4</v>
      </c>
      <c r="H83" s="46">
        <v>1.4</v>
      </c>
      <c r="I83" s="47">
        <v>0</v>
      </c>
    </row>
    <row r="84" spans="1:9" ht="15">
      <c r="A84" s="48" t="s">
        <v>132</v>
      </c>
      <c r="B84" s="230" t="s">
        <v>64</v>
      </c>
      <c r="C84" s="231"/>
      <c r="D84" s="232"/>
      <c r="E84" s="49">
        <f>E88+E85</f>
        <v>66</v>
      </c>
      <c r="F84" s="50"/>
      <c r="G84" s="50">
        <f>G88+G85</f>
        <v>36.39000000000001</v>
      </c>
      <c r="H84" s="26">
        <f>H85+H88</f>
        <v>36.39000000000001</v>
      </c>
      <c r="I84" s="50">
        <v>0</v>
      </c>
    </row>
    <row r="85" spans="1:9" ht="15">
      <c r="A85" s="193" t="s">
        <v>173</v>
      </c>
      <c r="B85" s="207" t="s">
        <v>65</v>
      </c>
      <c r="C85" s="207"/>
      <c r="D85" s="207"/>
      <c r="E85" s="17">
        <f>E86+E87</f>
        <v>59</v>
      </c>
      <c r="F85" s="12"/>
      <c r="G85" s="12">
        <f>G86+G87</f>
        <v>34.830000000000005</v>
      </c>
      <c r="H85" s="12">
        <f>H86+H87</f>
        <v>34.830000000000005</v>
      </c>
      <c r="I85" s="15">
        <v>0</v>
      </c>
    </row>
    <row r="86" spans="1:9" ht="15">
      <c r="A86" s="193"/>
      <c r="B86" s="207"/>
      <c r="C86" s="207"/>
      <c r="D86" s="207"/>
      <c r="E86" s="19">
        <v>49</v>
      </c>
      <c r="F86" s="15" t="s">
        <v>4</v>
      </c>
      <c r="G86" s="15">
        <f>E86*0.67</f>
        <v>32.830000000000005</v>
      </c>
      <c r="H86" s="15">
        <f>E86*0.67</f>
        <v>32.830000000000005</v>
      </c>
      <c r="I86" s="43">
        <v>0</v>
      </c>
    </row>
    <row r="87" spans="1:9" ht="15">
      <c r="A87" s="193"/>
      <c r="B87" s="207"/>
      <c r="C87" s="207"/>
      <c r="D87" s="207"/>
      <c r="E87" s="19">
        <v>10</v>
      </c>
      <c r="F87" s="15" t="s">
        <v>6</v>
      </c>
      <c r="G87" s="15">
        <v>2</v>
      </c>
      <c r="H87" s="15">
        <v>2</v>
      </c>
      <c r="I87" s="43">
        <v>0</v>
      </c>
    </row>
    <row r="88" spans="1:9" ht="15">
      <c r="A88" s="193" t="s">
        <v>174</v>
      </c>
      <c r="B88" s="183" t="s">
        <v>66</v>
      </c>
      <c r="C88" s="183"/>
      <c r="D88" s="183"/>
      <c r="E88" s="17">
        <f>E90+E89</f>
        <v>7</v>
      </c>
      <c r="F88" s="12"/>
      <c r="G88" s="12">
        <f>G90+G89</f>
        <v>1.56</v>
      </c>
      <c r="H88" s="12">
        <f>H89+H90</f>
        <v>1.56</v>
      </c>
      <c r="I88" s="15">
        <v>0</v>
      </c>
    </row>
    <row r="89" spans="1:9" ht="15">
      <c r="A89" s="193"/>
      <c r="B89" s="183"/>
      <c r="C89" s="183"/>
      <c r="D89" s="183"/>
      <c r="E89" s="19">
        <v>5</v>
      </c>
      <c r="F89" s="15" t="s">
        <v>67</v>
      </c>
      <c r="G89" s="15">
        <v>1</v>
      </c>
      <c r="H89" s="15">
        <v>1</v>
      </c>
      <c r="I89" s="43">
        <v>0</v>
      </c>
    </row>
    <row r="90" spans="1:9" ht="15.75" thickBot="1">
      <c r="A90" s="193"/>
      <c r="B90" s="183"/>
      <c r="C90" s="183"/>
      <c r="D90" s="183"/>
      <c r="E90" s="19">
        <v>2</v>
      </c>
      <c r="F90" s="15" t="s">
        <v>68</v>
      </c>
      <c r="G90" s="15">
        <v>0.56</v>
      </c>
      <c r="H90" s="15">
        <v>0.56</v>
      </c>
      <c r="I90" s="43">
        <v>0</v>
      </c>
    </row>
    <row r="91" spans="1:9" ht="15">
      <c r="A91" s="48" t="s">
        <v>138</v>
      </c>
      <c r="B91" s="253" t="s">
        <v>69</v>
      </c>
      <c r="C91" s="254"/>
      <c r="D91" s="255"/>
      <c r="E91" s="49">
        <f>E92</f>
        <v>10</v>
      </c>
      <c r="F91" s="50"/>
      <c r="G91" s="50">
        <f>G92</f>
        <v>2.2</v>
      </c>
      <c r="H91" s="26">
        <f>H92</f>
        <v>2.2</v>
      </c>
      <c r="I91" s="51">
        <v>0</v>
      </c>
    </row>
    <row r="92" spans="1:9" ht="30.75" thickBot="1">
      <c r="A92" s="8" t="s">
        <v>187</v>
      </c>
      <c r="B92" s="256" t="s">
        <v>164</v>
      </c>
      <c r="C92" s="256"/>
      <c r="D92" s="256"/>
      <c r="E92" s="46">
        <v>10</v>
      </c>
      <c r="F92" s="164" t="s">
        <v>172</v>
      </c>
      <c r="G92" s="22">
        <v>2.2</v>
      </c>
      <c r="H92" s="22">
        <f>G92</f>
        <v>2.2</v>
      </c>
      <c r="I92" s="21">
        <v>0</v>
      </c>
    </row>
    <row r="93" spans="1:9" ht="15">
      <c r="A93" s="48" t="s">
        <v>168</v>
      </c>
      <c r="B93" s="241" t="s">
        <v>169</v>
      </c>
      <c r="C93" s="241"/>
      <c r="D93" s="241"/>
      <c r="E93" s="25">
        <f>E94</f>
        <v>6</v>
      </c>
      <c r="F93" s="26"/>
      <c r="G93" s="26">
        <f>G94</f>
        <v>6.78</v>
      </c>
      <c r="H93" s="26">
        <f>H94</f>
        <v>0</v>
      </c>
      <c r="I93" s="26">
        <f>I94</f>
        <v>6.78</v>
      </c>
    </row>
    <row r="94" spans="1:9" ht="15.75" thickBot="1">
      <c r="A94" s="65" t="s">
        <v>195</v>
      </c>
      <c r="B94" s="66" t="s">
        <v>170</v>
      </c>
      <c r="C94" s="66"/>
      <c r="D94" s="66"/>
      <c r="E94" s="67">
        <v>6</v>
      </c>
      <c r="F94" s="31" t="s">
        <v>5</v>
      </c>
      <c r="G94" s="68">
        <v>6.78</v>
      </c>
      <c r="H94" s="68">
        <v>0</v>
      </c>
      <c r="I94" s="69">
        <v>6.78</v>
      </c>
    </row>
    <row r="95" spans="1:9" ht="15.75" thickBot="1">
      <c r="A95" s="242" t="s">
        <v>70</v>
      </c>
      <c r="B95" s="243"/>
      <c r="C95" s="243"/>
      <c r="D95" s="244"/>
      <c r="E95" s="52">
        <f>E10+E23+E38+E41+E44+E58+E77+E84+E91+E93</f>
        <v>687</v>
      </c>
      <c r="F95" s="53"/>
      <c r="G95" s="74">
        <f>G10+G23+G38+G41+G44+G58+G77+G84+G91+G93</f>
        <v>493.33999999999986</v>
      </c>
      <c r="H95" s="74">
        <f>H10+H23+H38+H41+H44+H58+H77+H84+H91+H93</f>
        <v>362.34999999999997</v>
      </c>
      <c r="I95" s="74">
        <f>I10+I23+I38+I41+I44+I58+I77+I84+I91+I93</f>
        <v>127.63999999999999</v>
      </c>
    </row>
  </sheetData>
  <sheetProtection/>
  <mergeCells count="79">
    <mergeCell ref="B93:D93"/>
    <mergeCell ref="A95:D95"/>
    <mergeCell ref="A19:A22"/>
    <mergeCell ref="B39:D40"/>
    <mergeCell ref="A2:B2"/>
    <mergeCell ref="A6:E6"/>
    <mergeCell ref="A7:E7"/>
    <mergeCell ref="B35:D35"/>
    <mergeCell ref="B91:D91"/>
    <mergeCell ref="B92:D92"/>
    <mergeCell ref="B75:D75"/>
    <mergeCell ref="B46:D46"/>
    <mergeCell ref="B44:D44"/>
    <mergeCell ref="B77:D77"/>
    <mergeCell ref="B76:D76"/>
    <mergeCell ref="B78:D81"/>
    <mergeCell ref="B59:D59"/>
    <mergeCell ref="B63:D63"/>
    <mergeCell ref="A78:A81"/>
    <mergeCell ref="A88:A90"/>
    <mergeCell ref="B88:D90"/>
    <mergeCell ref="B82:D82"/>
    <mergeCell ref="B83:D83"/>
    <mergeCell ref="B84:D84"/>
    <mergeCell ref="A85:A87"/>
    <mergeCell ref="B85:D87"/>
    <mergeCell ref="A72:A74"/>
    <mergeCell ref="B68:D68"/>
    <mergeCell ref="A69:A71"/>
    <mergeCell ref="B69:D71"/>
    <mergeCell ref="B67:D67"/>
    <mergeCell ref="B72:D74"/>
    <mergeCell ref="B32:D32"/>
    <mergeCell ref="A39:A40"/>
    <mergeCell ref="B41:D41"/>
    <mergeCell ref="B31:D31"/>
    <mergeCell ref="A64:A66"/>
    <mergeCell ref="B64:D66"/>
    <mergeCell ref="A60:A62"/>
    <mergeCell ref="B60:D62"/>
    <mergeCell ref="B57:D57"/>
    <mergeCell ref="B58:D58"/>
    <mergeCell ref="B25:D25"/>
    <mergeCell ref="B12:D14"/>
    <mergeCell ref="B17:D17"/>
    <mergeCell ref="B16:D16"/>
    <mergeCell ref="B23:D23"/>
    <mergeCell ref="A52:A56"/>
    <mergeCell ref="B52:D56"/>
    <mergeCell ref="B47:D47"/>
    <mergeCell ref="A28:A30"/>
    <mergeCell ref="B28:D30"/>
    <mergeCell ref="B19:D21"/>
    <mergeCell ref="B22:D22"/>
    <mergeCell ref="B10:D10"/>
    <mergeCell ref="B9:D9"/>
    <mergeCell ref="B18:D18"/>
    <mergeCell ref="A5:H5"/>
    <mergeCell ref="A8:F8"/>
    <mergeCell ref="A42:A43"/>
    <mergeCell ref="B42:D42"/>
    <mergeCell ref="B38:D38"/>
    <mergeCell ref="B11:D11"/>
    <mergeCell ref="A3:I4"/>
    <mergeCell ref="A12:A14"/>
    <mergeCell ref="B15:D15"/>
    <mergeCell ref="A26:A27"/>
    <mergeCell ref="B26:D27"/>
    <mergeCell ref="B24:D24"/>
    <mergeCell ref="G1:I2"/>
    <mergeCell ref="B36:D36"/>
    <mergeCell ref="B37:D37"/>
    <mergeCell ref="A49:A51"/>
    <mergeCell ref="B49:D51"/>
    <mergeCell ref="B33:D33"/>
    <mergeCell ref="B43:D43"/>
    <mergeCell ref="B34:D34"/>
    <mergeCell ref="B45:D45"/>
    <mergeCell ref="B48:D48"/>
  </mergeCells>
  <printOptions/>
  <pageMargins left="0.2362204724409449" right="0.2362204724409449" top="0.15748031496062992" bottom="0.15748031496062992" header="0" footer="0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30" zoomScaleSheetLayoutView="130" zoomScalePageLayoutView="0" workbookViewId="0" topLeftCell="A1">
      <selection activeCell="E7" sqref="E7"/>
    </sheetView>
  </sheetViews>
  <sheetFormatPr defaultColWidth="9.140625" defaultRowHeight="15"/>
  <cols>
    <col min="1" max="1" width="5.421875" style="170" customWidth="1"/>
    <col min="2" max="2" width="25.28125" style="170" customWidth="1"/>
    <col min="3" max="3" width="9.140625" style="170" customWidth="1"/>
    <col min="4" max="4" width="13.140625" style="170" customWidth="1"/>
    <col min="5" max="5" width="16.421875" style="170" customWidth="1"/>
    <col min="6" max="6" width="19.421875" style="170" customWidth="1"/>
    <col min="7" max="16384" width="9.140625" style="170" customWidth="1"/>
  </cols>
  <sheetData>
    <row r="1" spans="5:6" ht="15" customHeight="1">
      <c r="E1" s="257" t="s">
        <v>203</v>
      </c>
      <c r="F1" s="257"/>
    </row>
    <row r="2" spans="4:6" ht="15">
      <c r="D2" s="169"/>
      <c r="E2" s="257"/>
      <c r="F2" s="257"/>
    </row>
    <row r="3" spans="1:6" ht="18" customHeight="1">
      <c r="A3" s="192" t="s">
        <v>204</v>
      </c>
      <c r="B3" s="192"/>
      <c r="C3" s="192"/>
      <c r="D3" s="192"/>
      <c r="E3" s="192"/>
      <c r="F3" s="192"/>
    </row>
    <row r="4" spans="1:6" ht="15">
      <c r="A4" s="153" t="s">
        <v>199</v>
      </c>
      <c r="B4" s="153"/>
      <c r="C4" s="153"/>
      <c r="D4" s="153"/>
      <c r="E4" s="153"/>
      <c r="F4" s="153"/>
    </row>
    <row r="5" spans="1:6" ht="15">
      <c r="A5" s="252" t="s">
        <v>200</v>
      </c>
      <c r="B5" s="252"/>
      <c r="C5" s="252"/>
      <c r="D5" s="252"/>
      <c r="E5" s="252"/>
      <c r="F5" s="153"/>
    </row>
    <row r="6" spans="1:6" ht="18" customHeight="1">
      <c r="A6" s="155"/>
      <c r="B6" s="155"/>
      <c r="C6" s="155"/>
      <c r="D6" s="155"/>
      <c r="E6" s="155"/>
      <c r="F6" s="153">
        <v>2020</v>
      </c>
    </row>
    <row r="7" spans="1:4" ht="46.5">
      <c r="A7" s="124" t="s">
        <v>176</v>
      </c>
      <c r="B7" s="124" t="s">
        <v>177</v>
      </c>
      <c r="C7" s="124" t="s">
        <v>178</v>
      </c>
      <c r="D7" s="125" t="s">
        <v>179</v>
      </c>
    </row>
    <row r="8" spans="1:4" ht="15">
      <c r="A8" s="126" t="s">
        <v>3</v>
      </c>
      <c r="B8" s="127" t="s">
        <v>180</v>
      </c>
      <c r="C8" s="126" t="s">
        <v>181</v>
      </c>
      <c r="D8" s="128">
        <v>206</v>
      </c>
    </row>
    <row r="9" spans="1:4" ht="50.25" customHeight="1">
      <c r="A9" s="126" t="s">
        <v>7</v>
      </c>
      <c r="B9" s="127" t="s">
        <v>182</v>
      </c>
      <c r="C9" s="126" t="s">
        <v>183</v>
      </c>
      <c r="D9" s="128">
        <v>186</v>
      </c>
    </row>
  </sheetData>
  <sheetProtection/>
  <mergeCells count="3">
    <mergeCell ref="E1:F2"/>
    <mergeCell ref="A3:F3"/>
    <mergeCell ref="A5:E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2020-01-21T08:15:25Z</dcterms:modified>
  <cp:category/>
  <cp:version/>
  <cp:contentType/>
  <cp:contentStatus/>
</cp:coreProperties>
</file>