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linski\Desktop\pole mokotowskie\przetarg roboty\pytania wykonawców\Inmel 22.06.2021\"/>
    </mc:Choice>
  </mc:AlternateContent>
  <xr:revisionPtr revIDLastSave="0" documentId="13_ncr:1_{D9BC6109-7F6D-420D-82F1-855B6076CD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 - TABELA SCALONA" sheetId="3" r:id="rId1"/>
    <sheet name="ZADANIE 1- teren" sheetId="1" r:id="rId2"/>
    <sheet name="ZADANIE 1 - elektryka" sheetId="4" r:id="rId3"/>
    <sheet name="ZADANIE 1 - sanitarka" sheetId="5" r:id="rId4"/>
    <sheet name="ZADANIE 2 - TABELA SCALONA" sheetId="10" r:id="rId5"/>
    <sheet name="ZADANIE 2 - rozbicie" sheetId="7" r:id="rId6"/>
    <sheet name="OPCJA 1- TABELA SCALONA" sheetId="11" r:id="rId7"/>
    <sheet name="OPCJA 1 - rozbicie" sheetId="13" r:id="rId8"/>
    <sheet name="OPCJA 2 - Tabela scalona" sheetId="14" r:id="rId9"/>
    <sheet name="OPCJA 2- ROZBICIE" sheetId="12" r:id="rId10"/>
  </sheets>
  <definedNames>
    <definedName name="_xlnm.Print_Titles" localSheetId="7">'OPCJA 1 - rozbicie'!$1:$5</definedName>
    <definedName name="_xlnm.Print_Titles" localSheetId="0">'ZADANIE 1 - TABELA SCALONA'!$1:$5</definedName>
    <definedName name="_xlnm.Print_Titles" localSheetId="1">'ZADANIE 1- teren'!$1:$5</definedName>
    <definedName name="_xlnm.Print_Titles" localSheetId="5">'ZADANIE 2 - rozbicie'!$1:$5</definedName>
  </definedNames>
  <calcPr calcId="191028" fullPrecision="0"/>
</workbook>
</file>

<file path=xl/calcChain.xml><?xml version="1.0" encoding="utf-8"?>
<calcChain xmlns="http://schemas.openxmlformats.org/spreadsheetml/2006/main">
  <c r="H1329" i="1" l="1"/>
  <c r="J1329" i="1" s="1"/>
  <c r="H1328" i="1"/>
  <c r="J1328" i="1" s="1"/>
  <c r="H1327" i="1"/>
  <c r="J1327" i="1" s="1"/>
  <c r="H1326" i="1"/>
  <c r="J1326" i="1" s="1"/>
  <c r="H1325" i="1"/>
  <c r="J1325" i="1" s="1"/>
  <c r="H1324" i="1"/>
  <c r="J1324" i="1" s="1"/>
  <c r="G1322" i="1"/>
  <c r="H1330" i="1"/>
  <c r="J1330" i="1" s="1"/>
  <c r="H1322" i="1"/>
  <c r="J1322" i="1" s="1"/>
  <c r="H1320" i="1"/>
  <c r="J1320" i="1" s="1"/>
  <c r="H1319" i="1"/>
  <c r="J1319" i="1" s="1"/>
  <c r="H1318" i="1"/>
  <c r="J1318" i="1" s="1"/>
  <c r="H1317" i="1"/>
  <c r="J1317" i="1" s="1"/>
  <c r="H1316" i="1"/>
  <c r="J1316" i="1" s="1"/>
  <c r="H1323" i="1"/>
  <c r="J1323" i="1" s="1"/>
  <c r="H1315" i="1"/>
  <c r="G139" i="1"/>
  <c r="H576" i="5"/>
  <c r="H535" i="5"/>
  <c r="H451" i="5"/>
  <c r="H437" i="5"/>
  <c r="H430" i="5"/>
  <c r="H429" i="5"/>
  <c r="H397" i="5"/>
  <c r="H367" i="5"/>
  <c r="H346" i="5"/>
  <c r="H345" i="5"/>
  <c r="H328" i="5"/>
  <c r="H309" i="5"/>
  <c r="H284" i="5"/>
  <c r="H261" i="5"/>
  <c r="H201" i="5"/>
  <c r="H200" i="5"/>
  <c r="H175" i="5"/>
  <c r="H136" i="5" s="1"/>
  <c r="H137" i="5"/>
  <c r="H121" i="5"/>
  <c r="H81" i="5"/>
  <c r="H80" i="5"/>
  <c r="H62" i="5"/>
  <c r="H35" i="5"/>
  <c r="H6" i="5" s="1"/>
  <c r="H7" i="5"/>
  <c r="H225" i="7"/>
  <c r="H151" i="7"/>
  <c r="H182" i="7"/>
  <c r="H153" i="7"/>
  <c r="H152" i="7" s="1"/>
  <c r="H131" i="7"/>
  <c r="H92" i="7"/>
  <c r="H91" i="7" s="1"/>
  <c r="H81" i="7"/>
  <c r="H56" i="7"/>
  <c r="H39" i="7"/>
  <c r="H1321" i="1" l="1"/>
  <c r="J1321" i="1" s="1"/>
  <c r="H1314" i="1"/>
  <c r="J1315" i="1"/>
  <c r="H446" i="13"/>
  <c r="H390" i="13"/>
  <c r="H391" i="13"/>
  <c r="H377" i="13"/>
  <c r="H372" i="13"/>
  <c r="H364" i="13"/>
  <c r="H358" i="13"/>
  <c r="H342" i="13"/>
  <c r="H336" i="13"/>
  <c r="H324" i="13"/>
  <c r="H319" i="13"/>
  <c r="H316" i="13"/>
  <c r="H315" i="13"/>
  <c r="H305" i="13"/>
  <c r="H301" i="13"/>
  <c r="H297" i="13"/>
  <c r="H261" i="13"/>
  <c r="H255" i="13"/>
  <c r="H151" i="13"/>
  <c r="H122" i="13"/>
  <c r="H93" i="13"/>
  <c r="G59" i="12"/>
  <c r="G16" i="12" s="1"/>
  <c r="G45" i="12"/>
  <c r="G8" i="12"/>
  <c r="H865" i="1"/>
  <c r="J865" i="1" s="1"/>
  <c r="H866" i="1"/>
  <c r="J866" i="1" s="1"/>
  <c r="H1287" i="1"/>
  <c r="J1287" i="1" s="1"/>
  <c r="H1286" i="1"/>
  <c r="J1286" i="1" s="1"/>
  <c r="H1285" i="1"/>
  <c r="J1285" i="1" s="1"/>
  <c r="H1284" i="1"/>
  <c r="J1284" i="1" s="1"/>
  <c r="H1283" i="1"/>
  <c r="J1283" i="1" s="1"/>
  <c r="H1282" i="1"/>
  <c r="J1282" i="1" s="1"/>
  <c r="H1281" i="1"/>
  <c r="J1281" i="1" s="1"/>
  <c r="H1279" i="1"/>
  <c r="J1279" i="1" s="1"/>
  <c r="H1278" i="1"/>
  <c r="J1278" i="1" s="1"/>
  <c r="H1277" i="1"/>
  <c r="J1277" i="1" s="1"/>
  <c r="H1276" i="1"/>
  <c r="J1276" i="1" s="1"/>
  <c r="G1271" i="1"/>
  <c r="H1271" i="1" s="1"/>
  <c r="J1271" i="1" s="1"/>
  <c r="H1274" i="1"/>
  <c r="J1274" i="1" s="1"/>
  <c r="H1273" i="1"/>
  <c r="J1273" i="1" s="1"/>
  <c r="H1272" i="1"/>
  <c r="J1272" i="1" s="1"/>
  <c r="H1270" i="1"/>
  <c r="J1270" i="1" s="1"/>
  <c r="G506" i="1"/>
  <c r="H510" i="1"/>
  <c r="J510" i="1" s="1"/>
  <c r="H509" i="1"/>
  <c r="G101" i="12"/>
  <c r="I101" i="12" s="1"/>
  <c r="G100" i="12"/>
  <c r="I100" i="12" s="1"/>
  <c r="G98" i="12"/>
  <c r="G97" i="12"/>
  <c r="I97" i="12" s="1"/>
  <c r="G102" i="12"/>
  <c r="I102" i="12" s="1"/>
  <c r="G94" i="12"/>
  <c r="I94" i="12" s="1"/>
  <c r="G93" i="12"/>
  <c r="I93" i="12" s="1"/>
  <c r="G92" i="12"/>
  <c r="I92" i="12" s="1"/>
  <c r="G91" i="12"/>
  <c r="I91" i="12" s="1"/>
  <c r="G90" i="12"/>
  <c r="G87" i="12"/>
  <c r="I87" i="12"/>
  <c r="G86" i="12"/>
  <c r="I86" i="12" s="1"/>
  <c r="G83" i="12"/>
  <c r="I83" i="12"/>
  <c r="G82" i="12"/>
  <c r="I82" i="12" s="1"/>
  <c r="G80" i="12"/>
  <c r="I80" i="12" s="1"/>
  <c r="G78" i="12"/>
  <c r="I78" i="12" s="1"/>
  <c r="G79" i="12"/>
  <c r="I79" i="12" s="1"/>
  <c r="G76" i="12"/>
  <c r="G75" i="12"/>
  <c r="I75" i="12" s="1"/>
  <c r="G71" i="12"/>
  <c r="I71" i="12" s="1"/>
  <c r="G72" i="12"/>
  <c r="I72" i="12" s="1"/>
  <c r="G88" i="12"/>
  <c r="I88" i="12" s="1"/>
  <c r="G73" i="12"/>
  <c r="I73" i="12" s="1"/>
  <c r="J1314" i="1" l="1"/>
  <c r="H254" i="13"/>
  <c r="H1268" i="1"/>
  <c r="G70" i="12"/>
  <c r="G96" i="12"/>
  <c r="I96" i="12" s="1"/>
  <c r="G85" i="12"/>
  <c r="G99" i="12"/>
  <c r="I98" i="12"/>
  <c r="G89" i="12"/>
  <c r="I89" i="12" s="1"/>
  <c r="I90" i="12"/>
  <c r="G81" i="12"/>
  <c r="I81" i="12" s="1"/>
  <c r="G77" i="12"/>
  <c r="I77" i="12" s="1"/>
  <c r="G74" i="12"/>
  <c r="I74" i="12" s="1"/>
  <c r="I76" i="12"/>
  <c r="I70" i="12"/>
  <c r="G60" i="12"/>
  <c r="I60" i="12" s="1"/>
  <c r="G63" i="12"/>
  <c r="I63" i="12" s="1"/>
  <c r="G62" i="12"/>
  <c r="I62" i="12" s="1"/>
  <c r="G61" i="12"/>
  <c r="I61" i="12" s="1"/>
  <c r="G56" i="12"/>
  <c r="G57" i="12"/>
  <c r="I57" i="12" s="1"/>
  <c r="G51" i="12"/>
  <c r="I51" i="12" s="1"/>
  <c r="G50" i="12"/>
  <c r="I50" i="12" s="1"/>
  <c r="G48" i="12"/>
  <c r="I48" i="12" s="1"/>
  <c r="G47" i="12"/>
  <c r="I47" i="12" s="1"/>
  <c r="G46" i="12"/>
  <c r="I46" i="12" s="1"/>
  <c r="G67" i="12"/>
  <c r="I67" i="12" s="1"/>
  <c r="G66" i="12"/>
  <c r="I66" i="12" s="1"/>
  <c r="G65" i="12"/>
  <c r="I65" i="12" s="1"/>
  <c r="G64" i="12"/>
  <c r="I64" i="12" s="1"/>
  <c r="G58" i="12"/>
  <c r="I58" i="12" s="1"/>
  <c r="G54" i="12"/>
  <c r="I54" i="12" s="1"/>
  <c r="G53" i="12"/>
  <c r="I53" i="12" s="1"/>
  <c r="G52" i="12"/>
  <c r="I52" i="12" s="1"/>
  <c r="G44" i="12"/>
  <c r="I44" i="12" s="1"/>
  <c r="G43" i="12"/>
  <c r="I43" i="12" s="1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G36" i="12"/>
  <c r="I36" i="12" s="1"/>
  <c r="G35" i="12"/>
  <c r="I35" i="12" s="1"/>
  <c r="G34" i="12"/>
  <c r="I34" i="12" s="1"/>
  <c r="G33" i="12"/>
  <c r="I33" i="12" s="1"/>
  <c r="G32" i="12"/>
  <c r="I32" i="12" s="1"/>
  <c r="G31" i="12"/>
  <c r="I31" i="12" s="1"/>
  <c r="G30" i="12"/>
  <c r="I30" i="12" s="1"/>
  <c r="G29" i="12"/>
  <c r="I29" i="12" s="1"/>
  <c r="G28" i="12"/>
  <c r="I28" i="12" s="1"/>
  <c r="G27" i="12"/>
  <c r="I27" i="12" s="1"/>
  <c r="G26" i="12"/>
  <c r="I26" i="12" s="1"/>
  <c r="G25" i="12"/>
  <c r="I25" i="12" s="1"/>
  <c r="G24" i="12"/>
  <c r="I24" i="12" s="1"/>
  <c r="G23" i="12"/>
  <c r="I23" i="12" s="1"/>
  <c r="G22" i="12"/>
  <c r="I22" i="12" s="1"/>
  <c r="G21" i="12"/>
  <c r="I21" i="12" s="1"/>
  <c r="G20" i="12"/>
  <c r="I20" i="12" s="1"/>
  <c r="G19" i="12"/>
  <c r="I19" i="12" s="1"/>
  <c r="G18" i="12"/>
  <c r="I18" i="12" s="1"/>
  <c r="G17" i="12"/>
  <c r="I17" i="12" s="1"/>
  <c r="G15" i="12"/>
  <c r="I15" i="12" s="1"/>
  <c r="G14" i="12"/>
  <c r="I14" i="12" s="1"/>
  <c r="G13" i="12"/>
  <c r="I13" i="12" s="1"/>
  <c r="G12" i="12"/>
  <c r="I12" i="12" s="1"/>
  <c r="G11" i="12"/>
  <c r="I11" i="12" s="1"/>
  <c r="G10" i="12"/>
  <c r="I10" i="12" s="1"/>
  <c r="I85" i="12" l="1"/>
  <c r="G84" i="12"/>
  <c r="I84" i="12" s="1"/>
  <c r="G69" i="12"/>
  <c r="I45" i="12"/>
  <c r="G95" i="12"/>
  <c r="I95" i="12" s="1"/>
  <c r="I99" i="12"/>
  <c r="G49" i="12"/>
  <c r="I49" i="12" s="1"/>
  <c r="G55" i="12"/>
  <c r="I55" i="12" s="1"/>
  <c r="I59" i="12"/>
  <c r="I56" i="12"/>
  <c r="G9" i="12"/>
  <c r="H445" i="13"/>
  <c r="J445" i="13" s="1"/>
  <c r="H444" i="13"/>
  <c r="J444" i="13" s="1"/>
  <c r="H443" i="13"/>
  <c r="J443" i="13" s="1"/>
  <c r="H442" i="13"/>
  <c r="J442" i="13" s="1"/>
  <c r="H441" i="13"/>
  <c r="H439" i="13"/>
  <c r="J439" i="13" s="1"/>
  <c r="H438" i="13"/>
  <c r="J438" i="13" s="1"/>
  <c r="H437" i="13"/>
  <c r="J437" i="13" s="1"/>
  <c r="H436" i="13"/>
  <c r="J436" i="13" s="1"/>
  <c r="H435" i="13"/>
  <c r="J435" i="13" s="1"/>
  <c r="H434" i="13"/>
  <c r="J434" i="13" s="1"/>
  <c r="H433" i="13"/>
  <c r="J433" i="13" s="1"/>
  <c r="H432" i="13"/>
  <c r="J432" i="13" s="1"/>
  <c r="H431" i="13"/>
  <c r="J431" i="13" s="1"/>
  <c r="H430" i="13"/>
  <c r="J430" i="13" s="1"/>
  <c r="H429" i="13"/>
  <c r="J429" i="13" s="1"/>
  <c r="H428" i="13"/>
  <c r="J428" i="13"/>
  <c r="H427" i="13"/>
  <c r="H425" i="13"/>
  <c r="J425" i="13" s="1"/>
  <c r="H424" i="13"/>
  <c r="J424" i="13" s="1"/>
  <c r="H423" i="13"/>
  <c r="J423" i="13" s="1"/>
  <c r="H422" i="13"/>
  <c r="J422" i="13" s="1"/>
  <c r="H421" i="13"/>
  <c r="J421" i="13" s="1"/>
  <c r="H420" i="13"/>
  <c r="J420" i="13" s="1"/>
  <c r="H419" i="13"/>
  <c r="J419" i="13" s="1"/>
  <c r="H418" i="13"/>
  <c r="J418" i="13" s="1"/>
  <c r="H416" i="13"/>
  <c r="J416" i="13" s="1"/>
  <c r="H415" i="13"/>
  <c r="J415" i="13" s="1"/>
  <c r="H417" i="13"/>
  <c r="J417" i="13" s="1"/>
  <c r="H414" i="13"/>
  <c r="J414" i="13"/>
  <c r="H413" i="13"/>
  <c r="J413" i="13" s="1"/>
  <c r="H412" i="13"/>
  <c r="J412" i="13" s="1"/>
  <c r="H411" i="13"/>
  <c r="J411" i="13" s="1"/>
  <c r="H410" i="13"/>
  <c r="J410" i="13" s="1"/>
  <c r="H409" i="13"/>
  <c r="J409" i="13" s="1"/>
  <c r="H408" i="13"/>
  <c r="J408" i="13" s="1"/>
  <c r="H407" i="13"/>
  <c r="J407" i="13" s="1"/>
  <c r="H406" i="13"/>
  <c r="J406" i="13"/>
  <c r="H405" i="13"/>
  <c r="J405" i="13"/>
  <c r="H404" i="13"/>
  <c r="J404" i="13" s="1"/>
  <c r="H403" i="13"/>
  <c r="J403" i="13" s="1"/>
  <c r="H402" i="13"/>
  <c r="J402" i="13"/>
  <c r="H401" i="13"/>
  <c r="J401" i="13" s="1"/>
  <c r="H395" i="13"/>
  <c r="J395" i="13"/>
  <c r="H394" i="13"/>
  <c r="H393" i="13" s="1"/>
  <c r="J393" i="13" s="1"/>
  <c r="H457" i="13"/>
  <c r="J457" i="13" s="1"/>
  <c r="H456" i="13"/>
  <c r="J456" i="13" s="1"/>
  <c r="H455" i="13"/>
  <c r="J455" i="13" s="1"/>
  <c r="H454" i="13"/>
  <c r="J454" i="13" s="1"/>
  <c r="H453" i="13"/>
  <c r="J453" i="13" s="1"/>
  <c r="H452" i="13"/>
  <c r="J452" i="13" s="1"/>
  <c r="H451" i="13"/>
  <c r="J451" i="13" s="1"/>
  <c r="H450" i="13"/>
  <c r="J450" i="13" s="1"/>
  <c r="H449" i="13"/>
  <c r="J449" i="13" s="1"/>
  <c r="H448" i="13"/>
  <c r="J448" i="13" s="1"/>
  <c r="H447" i="13"/>
  <c r="J447" i="13" s="1"/>
  <c r="H399" i="13"/>
  <c r="J399" i="13" s="1"/>
  <c r="H398" i="13"/>
  <c r="J398" i="13" s="1"/>
  <c r="H397" i="13"/>
  <c r="J397" i="13" s="1"/>
  <c r="H396" i="13"/>
  <c r="J396" i="13" s="1"/>
  <c r="H392" i="13"/>
  <c r="J392" i="13" s="1"/>
  <c r="J391" i="13"/>
  <c r="H386" i="13"/>
  <c r="J386" i="13" s="1"/>
  <c r="H389" i="13"/>
  <c r="J389" i="13"/>
  <c r="H388" i="13"/>
  <c r="H385" i="13"/>
  <c r="J385" i="13" s="1"/>
  <c r="H384" i="13"/>
  <c r="J384" i="13" s="1"/>
  <c r="H383" i="13"/>
  <c r="J383" i="13" s="1"/>
  <c r="H382" i="13"/>
  <c r="J382" i="13" s="1"/>
  <c r="H381" i="13"/>
  <c r="J381" i="13" s="1"/>
  <c r="H380" i="13"/>
  <c r="J380" i="13" s="1"/>
  <c r="H379" i="13"/>
  <c r="J379" i="13" s="1"/>
  <c r="H378" i="13"/>
  <c r="J378" i="13" s="1"/>
  <c r="H376" i="13"/>
  <c r="J376" i="13" s="1"/>
  <c r="H375" i="13"/>
  <c r="J375" i="13" s="1"/>
  <c r="H374" i="13"/>
  <c r="J374" i="13" s="1"/>
  <c r="H373" i="13"/>
  <c r="J373" i="13" s="1"/>
  <c r="H369" i="13"/>
  <c r="H370" i="13"/>
  <c r="J370" i="13" s="1"/>
  <c r="J369" i="13"/>
  <c r="H368" i="13"/>
  <c r="H367" i="13" s="1"/>
  <c r="J367" i="13" s="1"/>
  <c r="H371" i="13"/>
  <c r="J371" i="13" s="1"/>
  <c r="H366" i="13"/>
  <c r="J366" i="13" s="1"/>
  <c r="H357" i="13"/>
  <c r="J357" i="13" s="1"/>
  <c r="H356" i="13"/>
  <c r="J356" i="13" s="1"/>
  <c r="H355" i="13"/>
  <c r="J355" i="13" s="1"/>
  <c r="H354" i="13"/>
  <c r="J354" i="13" s="1"/>
  <c r="H353" i="13"/>
  <c r="J353" i="13" s="1"/>
  <c r="H352" i="13"/>
  <c r="J352" i="13" s="1"/>
  <c r="H351" i="13"/>
  <c r="J351" i="13" s="1"/>
  <c r="H350" i="13"/>
  <c r="J350" i="13" s="1"/>
  <c r="H349" i="13"/>
  <c r="J349" i="13" s="1"/>
  <c r="H348" i="13"/>
  <c r="J348" i="13" s="1"/>
  <c r="H347" i="13"/>
  <c r="J347" i="13" s="1"/>
  <c r="H346" i="13"/>
  <c r="J346" i="13" s="1"/>
  <c r="H345" i="13"/>
  <c r="J345" i="13" s="1"/>
  <c r="H344" i="13"/>
  <c r="J344" i="13" s="1"/>
  <c r="H343" i="13"/>
  <c r="J343" i="13" s="1"/>
  <c r="H322" i="13"/>
  <c r="J322" i="13" s="1"/>
  <c r="H321" i="13"/>
  <c r="H323" i="13"/>
  <c r="J323" i="13" s="1"/>
  <c r="J321" i="13"/>
  <c r="H320" i="13"/>
  <c r="J320" i="13" s="1"/>
  <c r="H318" i="13"/>
  <c r="J318" i="13"/>
  <c r="H317" i="13"/>
  <c r="H341" i="13"/>
  <c r="J341" i="13" s="1"/>
  <c r="H340" i="13"/>
  <c r="J340" i="13" s="1"/>
  <c r="H339" i="13"/>
  <c r="J339" i="13" s="1"/>
  <c r="H338" i="13"/>
  <c r="J338" i="13" s="1"/>
  <c r="H337" i="13"/>
  <c r="J337" i="13" s="1"/>
  <c r="H326" i="13"/>
  <c r="J326" i="13" s="1"/>
  <c r="H325" i="13"/>
  <c r="H330" i="13"/>
  <c r="J330" i="13" s="1"/>
  <c r="H329" i="13"/>
  <c r="J329" i="13" s="1"/>
  <c r="H328" i="13"/>
  <c r="H327" i="13" s="1"/>
  <c r="J327" i="13" s="1"/>
  <c r="H335" i="13"/>
  <c r="J335" i="13" s="1"/>
  <c r="H333" i="13"/>
  <c r="J333" i="13" s="1"/>
  <c r="H334" i="13"/>
  <c r="J334" i="13" s="1"/>
  <c r="H332" i="13"/>
  <c r="H331" i="13" s="1"/>
  <c r="J331" i="13" s="1"/>
  <c r="H365" i="13"/>
  <c r="J365" i="13" s="1"/>
  <c r="H363" i="13"/>
  <c r="J363" i="13" s="1"/>
  <c r="H361" i="13"/>
  <c r="J361" i="13" s="1"/>
  <c r="H360" i="13"/>
  <c r="J360" i="13" s="1"/>
  <c r="H359" i="13"/>
  <c r="J359" i="13" s="1"/>
  <c r="H362" i="13"/>
  <c r="H459" i="13"/>
  <c r="J459" i="13" s="1"/>
  <c r="H309" i="13"/>
  <c r="J309" i="13" s="1"/>
  <c r="H307" i="13"/>
  <c r="H308" i="13"/>
  <c r="J308" i="13" s="1"/>
  <c r="H306" i="13"/>
  <c r="J306" i="13" s="1"/>
  <c r="H303" i="13"/>
  <c r="J303" i="13" s="1"/>
  <c r="H304" i="13"/>
  <c r="J304" i="13" s="1"/>
  <c r="H302" i="13"/>
  <c r="H299" i="13"/>
  <c r="H300" i="13"/>
  <c r="J300" i="13" s="1"/>
  <c r="J299" i="13"/>
  <c r="H298" i="13"/>
  <c r="H314" i="13"/>
  <c r="J314" i="13" s="1"/>
  <c r="H313" i="13"/>
  <c r="J313" i="13" s="1"/>
  <c r="H312" i="13"/>
  <c r="H311" i="13" s="1"/>
  <c r="H277" i="13"/>
  <c r="J277" i="13" s="1"/>
  <c r="H275" i="13"/>
  <c r="J275" i="13" s="1"/>
  <c r="H276" i="13"/>
  <c r="J276" i="13" s="1"/>
  <c r="H274" i="13"/>
  <c r="J274" i="13" s="1"/>
  <c r="H272" i="13"/>
  <c r="J272" i="13" s="1"/>
  <c r="H271" i="13"/>
  <c r="J271" i="13" s="1"/>
  <c r="H270" i="13"/>
  <c r="J270" i="13" s="1"/>
  <c r="H268" i="13"/>
  <c r="J268" i="13" s="1"/>
  <c r="H267" i="13"/>
  <c r="J267" i="13" s="1"/>
  <c r="H265" i="13"/>
  <c r="J265" i="13" s="1"/>
  <c r="H264" i="13"/>
  <c r="J264" i="13" s="1"/>
  <c r="H262" i="13"/>
  <c r="J262" i="13" s="1"/>
  <c r="J254" i="13"/>
  <c r="H258" i="13"/>
  <c r="H260" i="13"/>
  <c r="J260" i="13" s="1"/>
  <c r="H259" i="13"/>
  <c r="J259" i="13" s="1"/>
  <c r="H257" i="13"/>
  <c r="J257" i="13" s="1"/>
  <c r="H295" i="13"/>
  <c r="J295" i="13" s="1"/>
  <c r="H294" i="13"/>
  <c r="J294" i="13" s="1"/>
  <c r="H280" i="13"/>
  <c r="J280" i="13" s="1"/>
  <c r="H279" i="13"/>
  <c r="J279" i="13" s="1"/>
  <c r="H281" i="13"/>
  <c r="J281" i="13" s="1"/>
  <c r="H291" i="13"/>
  <c r="J291" i="13" s="1"/>
  <c r="H289" i="13"/>
  <c r="H290" i="13"/>
  <c r="J290" i="13" s="1"/>
  <c r="H288" i="13"/>
  <c r="J288" i="13" s="1"/>
  <c r="H285" i="13"/>
  <c r="H286" i="13"/>
  <c r="J286" i="13" s="1"/>
  <c r="H284" i="13"/>
  <c r="J284" i="13" s="1"/>
  <c r="H253" i="13"/>
  <c r="J253" i="13" s="1"/>
  <c r="H252" i="13"/>
  <c r="J252" i="13" s="1"/>
  <c r="H251" i="13"/>
  <c r="J251" i="13" s="1"/>
  <c r="H250" i="13"/>
  <c r="J250" i="13" s="1"/>
  <c r="H249" i="13"/>
  <c r="J249" i="13" s="1"/>
  <c r="H248" i="13"/>
  <c r="J248" i="13" s="1"/>
  <c r="H247" i="13"/>
  <c r="J247" i="13" s="1"/>
  <c r="H246" i="13"/>
  <c r="J246" i="13" s="1"/>
  <c r="H245" i="13"/>
  <c r="J245" i="13" s="1"/>
  <c r="H244" i="13"/>
  <c r="J244" i="13" s="1"/>
  <c r="H243" i="13"/>
  <c r="J243" i="13" s="1"/>
  <c r="H242" i="13"/>
  <c r="J242" i="13" s="1"/>
  <c r="H241" i="13"/>
  <c r="J241" i="13" s="1"/>
  <c r="H240" i="13"/>
  <c r="J240" i="13" s="1"/>
  <c r="H239" i="13"/>
  <c r="J239" i="13" s="1"/>
  <c r="H238" i="13"/>
  <c r="J238" i="13" s="1"/>
  <c r="H237" i="13"/>
  <c r="H236" i="13"/>
  <c r="J236" i="13" s="1"/>
  <c r="H234" i="13"/>
  <c r="J234" i="13" s="1"/>
  <c r="H233" i="13"/>
  <c r="J233" i="13" s="1"/>
  <c r="H232" i="13"/>
  <c r="J232" i="13" s="1"/>
  <c r="H231" i="13"/>
  <c r="J231" i="13" s="1"/>
  <c r="H230" i="13"/>
  <c r="J230" i="13" s="1"/>
  <c r="H229" i="13"/>
  <c r="J229" i="13" s="1"/>
  <c r="H228" i="13"/>
  <c r="J228" i="13" s="1"/>
  <c r="H227" i="13"/>
  <c r="J227" i="13" s="1"/>
  <c r="H226" i="13"/>
  <c r="J226" i="13" s="1"/>
  <c r="H225" i="13"/>
  <c r="J225" i="13" s="1"/>
  <c r="H224" i="13"/>
  <c r="J224" i="13" s="1"/>
  <c r="H222" i="13"/>
  <c r="J222" i="13" s="1"/>
  <c r="H221" i="13"/>
  <c r="H219" i="13"/>
  <c r="J219" i="13" s="1"/>
  <c r="H218" i="13"/>
  <c r="J218" i="13" s="1"/>
  <c r="H217" i="13"/>
  <c r="J217" i="13" s="1"/>
  <c r="H216" i="13"/>
  <c r="J216" i="13" s="1"/>
  <c r="H214" i="13"/>
  <c r="J214" i="13" s="1"/>
  <c r="H213" i="13"/>
  <c r="J213" i="13" s="1"/>
  <c r="H212" i="13"/>
  <c r="J212" i="13" s="1"/>
  <c r="H211" i="13"/>
  <c r="J211" i="13" s="1"/>
  <c r="H210" i="13"/>
  <c r="J210" i="13" s="1"/>
  <c r="H209" i="13"/>
  <c r="J209" i="13" s="1"/>
  <c r="H208" i="13"/>
  <c r="J208" i="13" s="1"/>
  <c r="H207" i="13"/>
  <c r="J207" i="13" s="1"/>
  <c r="H206" i="13"/>
  <c r="J206" i="13" s="1"/>
  <c r="H205" i="13"/>
  <c r="J205" i="13" s="1"/>
  <c r="H204" i="13"/>
  <c r="J204" i="13" s="1"/>
  <c r="H203" i="13"/>
  <c r="J203" i="13" s="1"/>
  <c r="H202" i="13"/>
  <c r="J202" i="13" s="1"/>
  <c r="H201" i="13"/>
  <c r="J201" i="13" s="1"/>
  <c r="H200" i="13"/>
  <c r="J200" i="13" s="1"/>
  <c r="H199" i="13"/>
  <c r="J199" i="13" s="1"/>
  <c r="H198" i="13"/>
  <c r="J198" i="13" s="1"/>
  <c r="H197" i="13"/>
  <c r="J197" i="13" s="1"/>
  <c r="H196" i="13"/>
  <c r="J196" i="13" s="1"/>
  <c r="H195" i="13"/>
  <c r="J195" i="13" s="1"/>
  <c r="H193" i="13"/>
  <c r="J193" i="13" s="1"/>
  <c r="H192" i="13"/>
  <c r="J192" i="13" s="1"/>
  <c r="H191" i="13"/>
  <c r="J191" i="13" s="1"/>
  <c r="H189" i="13"/>
  <c r="J189" i="13" s="1"/>
  <c r="H190" i="13"/>
  <c r="J190" i="13" s="1"/>
  <c r="H188" i="13"/>
  <c r="J188" i="13" s="1"/>
  <c r="H187" i="13"/>
  <c r="J187" i="13" s="1"/>
  <c r="H185" i="13"/>
  <c r="J185" i="13" s="1"/>
  <c r="H184" i="13"/>
  <c r="J184" i="13" s="1"/>
  <c r="H183" i="13"/>
  <c r="J183" i="13" s="1"/>
  <c r="H182" i="13"/>
  <c r="J182" i="13" s="1"/>
  <c r="H181" i="13"/>
  <c r="J181" i="13" s="1"/>
  <c r="H180" i="13"/>
  <c r="J180" i="13" s="1"/>
  <c r="H179" i="13"/>
  <c r="J179" i="13" s="1"/>
  <c r="H178" i="13"/>
  <c r="J178" i="13" s="1"/>
  <c r="H177" i="13"/>
  <c r="J177" i="13" s="1"/>
  <c r="H176" i="13"/>
  <c r="J176" i="13" s="1"/>
  <c r="H175" i="13"/>
  <c r="J175" i="13" s="1"/>
  <c r="H174" i="13"/>
  <c r="J174" i="13" s="1"/>
  <c r="H173" i="13"/>
  <c r="J173" i="13" s="1"/>
  <c r="H172" i="13"/>
  <c r="J172" i="13" s="1"/>
  <c r="H171" i="13"/>
  <c r="J171" i="13" s="1"/>
  <c r="H170" i="13"/>
  <c r="J170" i="13" s="1"/>
  <c r="H169" i="13"/>
  <c r="J169" i="13" s="1"/>
  <c r="H168" i="13"/>
  <c r="J168" i="13" s="1"/>
  <c r="H167" i="13"/>
  <c r="J167" i="13" s="1"/>
  <c r="H166" i="13"/>
  <c r="J166" i="13" s="1"/>
  <c r="H165" i="13"/>
  <c r="J165" i="13" s="1"/>
  <c r="H164" i="13"/>
  <c r="J164" i="13" s="1"/>
  <c r="H163" i="13"/>
  <c r="J163" i="13" s="1"/>
  <c r="H162" i="13"/>
  <c r="J162" i="13" s="1"/>
  <c r="H161" i="13"/>
  <c r="J161" i="13" s="1"/>
  <c r="H160" i="13"/>
  <c r="J160" i="13" s="1"/>
  <c r="H159" i="13"/>
  <c r="J159" i="13" s="1"/>
  <c r="H158" i="13"/>
  <c r="J158" i="13" s="1"/>
  <c r="H157" i="13"/>
  <c r="J157" i="13" s="1"/>
  <c r="H156" i="13"/>
  <c r="J156" i="13" s="1"/>
  <c r="H155" i="13"/>
  <c r="J155" i="13" s="1"/>
  <c r="H154" i="13"/>
  <c r="J154" i="13" s="1"/>
  <c r="H153" i="13"/>
  <c r="J153" i="13" s="1"/>
  <c r="H152" i="13"/>
  <c r="J152" i="13" s="1"/>
  <c r="H134" i="13"/>
  <c r="J134" i="13" s="1"/>
  <c r="H149" i="13"/>
  <c r="J149" i="13" s="1"/>
  <c r="H148" i="13"/>
  <c r="J148" i="13" s="1"/>
  <c r="H147" i="13"/>
  <c r="J147" i="13" s="1"/>
  <c r="H146" i="13"/>
  <c r="J146" i="13" s="1"/>
  <c r="H145" i="13"/>
  <c r="J145" i="13" s="1"/>
  <c r="H144" i="13"/>
  <c r="J144" i="13" s="1"/>
  <c r="H143" i="13"/>
  <c r="J143" i="13" s="1"/>
  <c r="H142" i="13"/>
  <c r="J142" i="13" s="1"/>
  <c r="H141" i="13"/>
  <c r="J141" i="13" s="1"/>
  <c r="H140" i="13"/>
  <c r="J140" i="13" s="1"/>
  <c r="H139" i="13"/>
  <c r="J139" i="13" s="1"/>
  <c r="H138" i="13"/>
  <c r="J138" i="13" s="1"/>
  <c r="H137" i="13"/>
  <c r="J137" i="13" s="1"/>
  <c r="H136" i="13"/>
  <c r="J136" i="13" s="1"/>
  <c r="H135" i="13"/>
  <c r="J135" i="13" s="1"/>
  <c r="H133" i="13"/>
  <c r="J133" i="13" s="1"/>
  <c r="H132" i="13"/>
  <c r="J132" i="13" s="1"/>
  <c r="H131" i="13"/>
  <c r="J131" i="13" s="1"/>
  <c r="H130" i="13"/>
  <c r="J130" i="13" s="1"/>
  <c r="H129" i="13"/>
  <c r="J129" i="13" s="1"/>
  <c r="H128" i="13"/>
  <c r="J128" i="13" s="1"/>
  <c r="H127" i="13"/>
  <c r="J127" i="13" s="1"/>
  <c r="H126" i="13"/>
  <c r="J126" i="13" s="1"/>
  <c r="H125" i="13"/>
  <c r="J125" i="13" s="1"/>
  <c r="H124" i="13"/>
  <c r="J124" i="13" s="1"/>
  <c r="H123" i="13"/>
  <c r="J297" i="13" l="1"/>
  <c r="J305" i="13"/>
  <c r="J325" i="13"/>
  <c r="J324" i="13"/>
  <c r="J317" i="13"/>
  <c r="J319" i="13"/>
  <c r="H387" i="13"/>
  <c r="J427" i="13"/>
  <c r="H426" i="13"/>
  <c r="J426" i="13" s="1"/>
  <c r="J441" i="13"/>
  <c r="H440" i="13"/>
  <c r="J440" i="13" s="1"/>
  <c r="I69" i="12"/>
  <c r="G68" i="12"/>
  <c r="I68" i="12" s="1"/>
  <c r="J377" i="13"/>
  <c r="J372" i="13"/>
  <c r="J364" i="13"/>
  <c r="J342" i="13"/>
  <c r="I9" i="12"/>
  <c r="H400" i="13"/>
  <c r="J394" i="13"/>
  <c r="J446" i="13"/>
  <c r="J387" i="13"/>
  <c r="J388" i="13"/>
  <c r="J368" i="13"/>
  <c r="J316" i="13"/>
  <c r="J336" i="13"/>
  <c r="J328" i="13"/>
  <c r="J332" i="13"/>
  <c r="H458" i="13"/>
  <c r="J458" i="13" s="1"/>
  <c r="J307" i="13"/>
  <c r="J302" i="13"/>
  <c r="J298" i="13"/>
  <c r="H310" i="13"/>
  <c r="J311" i="13"/>
  <c r="J312" i="13"/>
  <c r="H266" i="13"/>
  <c r="J266" i="13" s="1"/>
  <c r="H220" i="13"/>
  <c r="J220" i="13" s="1"/>
  <c r="H269" i="13"/>
  <c r="J269" i="13" s="1"/>
  <c r="H263" i="13"/>
  <c r="J263" i="13" s="1"/>
  <c r="H273" i="13"/>
  <c r="J273" i="13" s="1"/>
  <c r="J255" i="13"/>
  <c r="H256" i="13"/>
  <c r="J256" i="13" s="1"/>
  <c r="H293" i="13"/>
  <c r="H292" i="13" s="1"/>
  <c r="H287" i="13"/>
  <c r="J287" i="13" s="1"/>
  <c r="H278" i="13"/>
  <c r="H186" i="13"/>
  <c r="J186" i="13" s="1"/>
  <c r="H215" i="13"/>
  <c r="J215" i="13" s="1"/>
  <c r="H194" i="13"/>
  <c r="J194" i="13" s="1"/>
  <c r="H283" i="13"/>
  <c r="H235" i="13"/>
  <c r="J235" i="13" s="1"/>
  <c r="J237" i="13"/>
  <c r="H223" i="13"/>
  <c r="J223" i="13" s="1"/>
  <c r="J221" i="13"/>
  <c r="J151" i="13"/>
  <c r="H121" i="13"/>
  <c r="J301" i="13" l="1"/>
  <c r="H296" i="13"/>
  <c r="J400" i="13"/>
  <c r="J390" i="13"/>
  <c r="J315" i="13"/>
  <c r="I16" i="12"/>
  <c r="G7" i="12"/>
  <c r="I7" i="12" s="1"/>
  <c r="H282" i="13"/>
  <c r="I8" i="12"/>
  <c r="J293" i="13"/>
  <c r="J283" i="13"/>
  <c r="J282" i="13"/>
  <c r="H150" i="13"/>
  <c r="J150" i="13" s="1"/>
  <c r="H120" i="13"/>
  <c r="J120" i="13" s="1"/>
  <c r="H118" i="13"/>
  <c r="J118" i="13" s="1"/>
  <c r="H117" i="13"/>
  <c r="H115" i="13"/>
  <c r="J115" i="13" s="1"/>
  <c r="H114" i="13"/>
  <c r="J114" i="13" s="1"/>
  <c r="H113" i="13"/>
  <c r="J113" i="13" s="1"/>
  <c r="H111" i="13"/>
  <c r="J111" i="13" s="1"/>
  <c r="H110" i="13"/>
  <c r="J110" i="13" s="1"/>
  <c r="H109" i="13"/>
  <c r="J109" i="13" s="1"/>
  <c r="H108" i="13"/>
  <c r="J108" i="13" s="1"/>
  <c r="H106" i="13"/>
  <c r="J106" i="13" s="1"/>
  <c r="H105" i="13"/>
  <c r="J105" i="13" s="1"/>
  <c r="H104" i="13"/>
  <c r="H102" i="13"/>
  <c r="J102" i="13" s="1"/>
  <c r="H101" i="13"/>
  <c r="J101" i="13" s="1"/>
  <c r="H100" i="13"/>
  <c r="J100" i="13" s="1"/>
  <c r="H99" i="13"/>
  <c r="J99" i="13" s="1"/>
  <c r="H98" i="13"/>
  <c r="J98" i="13" s="1"/>
  <c r="H97" i="13"/>
  <c r="J97" i="13" s="1"/>
  <c r="H96" i="13"/>
  <c r="J96" i="13" s="1"/>
  <c r="H95" i="13"/>
  <c r="J95" i="13" s="1"/>
  <c r="J123" i="13"/>
  <c r="J122" i="13"/>
  <c r="J121" i="13"/>
  <c r="H91" i="13"/>
  <c r="J91" i="13" s="1"/>
  <c r="H90" i="13"/>
  <c r="J90" i="13" s="1"/>
  <c r="H89" i="13"/>
  <c r="J89" i="13" s="1"/>
  <c r="H88" i="13"/>
  <c r="J88" i="13" s="1"/>
  <c r="H87" i="13"/>
  <c r="J87" i="13" s="1"/>
  <c r="H86" i="13"/>
  <c r="J86" i="13" s="1"/>
  <c r="H85" i="13"/>
  <c r="J85" i="13" s="1"/>
  <c r="H84" i="13"/>
  <c r="J84" i="13" s="1"/>
  <c r="H83" i="13"/>
  <c r="J83" i="13" s="1"/>
  <c r="H82" i="13"/>
  <c r="J82" i="13" s="1"/>
  <c r="H80" i="13"/>
  <c r="H74" i="13"/>
  <c r="H68" i="13"/>
  <c r="H67" i="13"/>
  <c r="J67" i="13" s="1"/>
  <c r="H65" i="13"/>
  <c r="J65" i="13" s="1"/>
  <c r="H66" i="13"/>
  <c r="J66" i="13" s="1"/>
  <c r="H64" i="13"/>
  <c r="J64" i="13" s="1"/>
  <c r="H63" i="13"/>
  <c r="J63" i="13" s="1"/>
  <c r="H61" i="13"/>
  <c r="H60" i="13"/>
  <c r="J60" i="13" s="1"/>
  <c r="H58" i="13"/>
  <c r="H57" i="13"/>
  <c r="H41" i="13"/>
  <c r="H42" i="13"/>
  <c r="J42" i="13" s="1"/>
  <c r="H43" i="13"/>
  <c r="J43" i="13" s="1"/>
  <c r="H44" i="13"/>
  <c r="J44" i="13" s="1"/>
  <c r="H45" i="13"/>
  <c r="J45" i="13" s="1"/>
  <c r="H46" i="13"/>
  <c r="H47" i="13"/>
  <c r="J47" i="13" s="1"/>
  <c r="H48" i="13"/>
  <c r="H49" i="13"/>
  <c r="H50" i="13"/>
  <c r="J50" i="13" s="1"/>
  <c r="H51" i="13"/>
  <c r="J51" i="13" s="1"/>
  <c r="H52" i="13"/>
  <c r="J52" i="13" s="1"/>
  <c r="H53" i="13"/>
  <c r="H54" i="13"/>
  <c r="J54" i="13" s="1"/>
  <c r="H55" i="13"/>
  <c r="H40" i="13"/>
  <c r="J40" i="13" s="1"/>
  <c r="H30" i="13"/>
  <c r="J30" i="13" s="1"/>
  <c r="H31" i="13"/>
  <c r="H32" i="13"/>
  <c r="J32" i="13" s="1"/>
  <c r="H33" i="13"/>
  <c r="J33" i="13" s="1"/>
  <c r="H34" i="13"/>
  <c r="H35" i="13"/>
  <c r="H36" i="13"/>
  <c r="J36" i="13" s="1"/>
  <c r="H37" i="13"/>
  <c r="H24" i="13"/>
  <c r="J24" i="13" s="1"/>
  <c r="H25" i="13"/>
  <c r="H26" i="13"/>
  <c r="J26" i="13" s="1"/>
  <c r="H27" i="13"/>
  <c r="H28" i="13"/>
  <c r="J28" i="13" s="1"/>
  <c r="H29" i="13"/>
  <c r="H11" i="13"/>
  <c r="J11" i="13" s="1"/>
  <c r="H12" i="13"/>
  <c r="J12" i="13" s="1"/>
  <c r="H13" i="13"/>
  <c r="J13" i="13" s="1"/>
  <c r="H14" i="13"/>
  <c r="J14" i="13" s="1"/>
  <c r="H15" i="13"/>
  <c r="J15" i="13" s="1"/>
  <c r="H16" i="13"/>
  <c r="H17" i="13"/>
  <c r="H18" i="13"/>
  <c r="J18" i="13" s="1"/>
  <c r="H19" i="13"/>
  <c r="J19" i="13" s="1"/>
  <c r="H20" i="13"/>
  <c r="H21" i="13"/>
  <c r="H22" i="13"/>
  <c r="J22" i="13" s="1"/>
  <c r="H23" i="13"/>
  <c r="H9" i="13"/>
  <c r="H73" i="13"/>
  <c r="J73" i="13" s="1"/>
  <c r="J362" i="13"/>
  <c r="J358" i="13"/>
  <c r="H79" i="13"/>
  <c r="J79" i="13" s="1"/>
  <c r="H78" i="13"/>
  <c r="J78" i="13" s="1"/>
  <c r="H77" i="13"/>
  <c r="J77" i="13" s="1"/>
  <c r="H76" i="13"/>
  <c r="J76" i="13" s="1"/>
  <c r="H75" i="13"/>
  <c r="J75" i="13" s="1"/>
  <c r="H72" i="13"/>
  <c r="J72" i="13" s="1"/>
  <c r="H71" i="13"/>
  <c r="J71" i="13" s="1"/>
  <c r="H70" i="13"/>
  <c r="J62" i="13"/>
  <c r="H59" i="13"/>
  <c r="J59" i="13" s="1"/>
  <c r="H10" i="13"/>
  <c r="J10" i="13" s="1"/>
  <c r="J6" i="13"/>
  <c r="H357" i="7"/>
  <c r="J357" i="7" s="1"/>
  <c r="H356" i="7"/>
  <c r="J356" i="7" s="1"/>
  <c r="H355" i="7"/>
  <c r="J355" i="7" s="1"/>
  <c r="H354" i="7"/>
  <c r="J354" i="7" s="1"/>
  <c r="H353" i="7"/>
  <c r="J353" i="7" s="1"/>
  <c r="H352" i="7"/>
  <c r="J352" i="7" s="1"/>
  <c r="H351" i="7"/>
  <c r="J351" i="7" s="1"/>
  <c r="H350" i="7"/>
  <c r="J350" i="7" s="1"/>
  <c r="H349" i="7"/>
  <c r="J349" i="7" s="1"/>
  <c r="H347" i="7"/>
  <c r="J347" i="7" s="1"/>
  <c r="H346" i="7"/>
  <c r="J346" i="7" s="1"/>
  <c r="H345" i="7"/>
  <c r="J345" i="7" s="1"/>
  <c r="H344" i="7"/>
  <c r="J344" i="7" s="1"/>
  <c r="H343" i="7"/>
  <c r="J343" i="7" s="1"/>
  <c r="H342" i="7"/>
  <c r="J342" i="7" s="1"/>
  <c r="H341" i="7"/>
  <c r="J341" i="7" s="1"/>
  <c r="H340" i="7"/>
  <c r="J340" i="7" s="1"/>
  <c r="H348" i="7"/>
  <c r="H339" i="7"/>
  <c r="J339" i="7" s="1"/>
  <c r="H338" i="7"/>
  <c r="J338" i="7" s="1"/>
  <c r="H336" i="7"/>
  <c r="J336" i="7" s="1"/>
  <c r="H335" i="7"/>
  <c r="J335" i="7" s="1"/>
  <c r="H334" i="7"/>
  <c r="J334" i="7" s="1"/>
  <c r="H333" i="7"/>
  <c r="J333" i="7" s="1"/>
  <c r="H332" i="7"/>
  <c r="J332" i="7" s="1"/>
  <c r="H331" i="7"/>
  <c r="J331" i="7" s="1"/>
  <c r="H330" i="7"/>
  <c r="J330" i="7" s="1"/>
  <c r="H329" i="7"/>
  <c r="J329" i="7" s="1"/>
  <c r="H328" i="7"/>
  <c r="J328" i="7" s="1"/>
  <c r="H327" i="7"/>
  <c r="J327" i="7" s="1"/>
  <c r="H326" i="7"/>
  <c r="J326" i="7" s="1"/>
  <c r="H325" i="7"/>
  <c r="J325" i="7" s="1"/>
  <c r="H324" i="7"/>
  <c r="J324" i="7" s="1"/>
  <c r="H323" i="7"/>
  <c r="J323" i="7" s="1"/>
  <c r="H322" i="7"/>
  <c r="J322" i="7" s="1"/>
  <c r="H321" i="7"/>
  <c r="J321" i="7" s="1"/>
  <c r="H320" i="7"/>
  <c r="J320" i="7" s="1"/>
  <c r="H319" i="7"/>
  <c r="J319" i="7" s="1"/>
  <c r="H318" i="7"/>
  <c r="J318" i="7" s="1"/>
  <c r="H317" i="7"/>
  <c r="J317" i="7" s="1"/>
  <c r="H316" i="7"/>
  <c r="J316" i="7" s="1"/>
  <c r="H315" i="7"/>
  <c r="J315" i="7" s="1"/>
  <c r="H314" i="7"/>
  <c r="J314" i="7" s="1"/>
  <c r="H313" i="7"/>
  <c r="J313" i="7" s="1"/>
  <c r="H312" i="7"/>
  <c r="J312" i="7" s="1"/>
  <c r="H311" i="7"/>
  <c r="J311" i="7" s="1"/>
  <c r="H310" i="7"/>
  <c r="J310" i="7" s="1"/>
  <c r="H309" i="7"/>
  <c r="J309" i="7" s="1"/>
  <c r="H307" i="7"/>
  <c r="J307" i="7" s="1"/>
  <c r="H306" i="7"/>
  <c r="J306" i="7" s="1"/>
  <c r="H305" i="7"/>
  <c r="J305" i="7" s="1"/>
  <c r="H304" i="7"/>
  <c r="J304" i="7" s="1"/>
  <c r="H303" i="7"/>
  <c r="J303" i="7" s="1"/>
  <c r="H302" i="7"/>
  <c r="J302" i="7" s="1"/>
  <c r="H301" i="7"/>
  <c r="J301" i="7" s="1"/>
  <c r="H300" i="7"/>
  <c r="J300" i="7" s="1"/>
  <c r="H299" i="7"/>
  <c r="J299" i="7" s="1"/>
  <c r="H298" i="7"/>
  <c r="J298" i="7" s="1"/>
  <c r="H297" i="7"/>
  <c r="J297" i="7" s="1"/>
  <c r="H360" i="7"/>
  <c r="J360" i="7" s="1"/>
  <c r="H308" i="7"/>
  <c r="J308" i="7" s="1"/>
  <c r="H294" i="7"/>
  <c r="J294" i="7" s="1"/>
  <c r="H293" i="7"/>
  <c r="J293" i="7" s="1"/>
  <c r="H292" i="7"/>
  <c r="J292" i="7" s="1"/>
  <c r="H291" i="7"/>
  <c r="J291" i="7" s="1"/>
  <c r="H290" i="7"/>
  <c r="J290" i="7" s="1"/>
  <c r="H289" i="7"/>
  <c r="J289" i="7" s="1"/>
  <c r="H288" i="7"/>
  <c r="J288" i="7" s="1"/>
  <c r="H287" i="7"/>
  <c r="J287" i="7" s="1"/>
  <c r="H286" i="7"/>
  <c r="J286" i="7" s="1"/>
  <c r="H285" i="7"/>
  <c r="J285" i="7" s="1"/>
  <c r="H284" i="7"/>
  <c r="J284" i="7" s="1"/>
  <c r="H283" i="7"/>
  <c r="J283" i="7" s="1"/>
  <c r="H282" i="7"/>
  <c r="J282" i="7" s="1"/>
  <c r="H281" i="7"/>
  <c r="J281" i="7" s="1"/>
  <c r="H280" i="7"/>
  <c r="J280" i="7" s="1"/>
  <c r="H279" i="7"/>
  <c r="J279" i="7" s="1"/>
  <c r="H278" i="7"/>
  <c r="J278" i="7" s="1"/>
  <c r="H277" i="7"/>
  <c r="J277" i="7" s="1"/>
  <c r="H276" i="7"/>
  <c r="J276" i="7" s="1"/>
  <c r="H274" i="7"/>
  <c r="J274" i="7" s="1"/>
  <c r="H273" i="7"/>
  <c r="J273" i="7" s="1"/>
  <c r="H272" i="7"/>
  <c r="J272" i="7" s="1"/>
  <c r="H271" i="7"/>
  <c r="J271" i="7" s="1"/>
  <c r="H270" i="7"/>
  <c r="J270" i="7" s="1"/>
  <c r="H269" i="7"/>
  <c r="J269" i="7" s="1"/>
  <c r="H268" i="7"/>
  <c r="J268" i="7" s="1"/>
  <c r="H267" i="7"/>
  <c r="J267" i="7" s="1"/>
  <c r="H266" i="7"/>
  <c r="J266" i="7" s="1"/>
  <c r="H265" i="7"/>
  <c r="J265" i="7" s="1"/>
  <c r="H264" i="7"/>
  <c r="J264" i="7" s="1"/>
  <c r="H263" i="7"/>
  <c r="J263" i="7" s="1"/>
  <c r="H262" i="7"/>
  <c r="J262" i="7" s="1"/>
  <c r="H261" i="7"/>
  <c r="J261" i="7" s="1"/>
  <c r="H259" i="7"/>
  <c r="J259" i="7" s="1"/>
  <c r="H258" i="7"/>
  <c r="J258" i="7" s="1"/>
  <c r="H257" i="7"/>
  <c r="J257" i="7" s="1"/>
  <c r="H256" i="7"/>
  <c r="J256" i="7" s="1"/>
  <c r="H255" i="7"/>
  <c r="J255" i="7" s="1"/>
  <c r="H254" i="7"/>
  <c r="J254" i="7" s="1"/>
  <c r="H253" i="7"/>
  <c r="J253" i="7" s="1"/>
  <c r="H252" i="7"/>
  <c r="H251" i="7"/>
  <c r="J251" i="7" s="1"/>
  <c r="H250" i="7"/>
  <c r="J250" i="7" s="1"/>
  <c r="H249" i="7"/>
  <c r="J249" i="7" s="1"/>
  <c r="H248" i="7"/>
  <c r="J248" i="7" s="1"/>
  <c r="H247" i="7"/>
  <c r="J247" i="7" s="1"/>
  <c r="H246" i="7"/>
  <c r="J246" i="7" s="1"/>
  <c r="H245" i="7"/>
  <c r="J245" i="7" s="1"/>
  <c r="H244" i="7"/>
  <c r="J244" i="7" s="1"/>
  <c r="H243" i="7"/>
  <c r="J243" i="7" s="1"/>
  <c r="H242" i="7"/>
  <c r="J242" i="7" s="1"/>
  <c r="H241" i="7"/>
  <c r="J241" i="7" s="1"/>
  <c r="H240" i="7"/>
  <c r="J240" i="7" s="1"/>
  <c r="H239" i="7"/>
  <c r="J239" i="7" s="1"/>
  <c r="H238" i="7"/>
  <c r="J238" i="7" s="1"/>
  <c r="H237" i="7"/>
  <c r="J237" i="7" s="1"/>
  <c r="H234" i="7"/>
  <c r="J234" i="7" s="1"/>
  <c r="H233" i="7"/>
  <c r="J233" i="7" s="1"/>
  <c r="H232" i="7"/>
  <c r="J232" i="7" s="1"/>
  <c r="H231" i="7"/>
  <c r="J231" i="7" s="1"/>
  <c r="H230" i="7"/>
  <c r="J230" i="7" s="1"/>
  <c r="H229" i="7"/>
  <c r="J229" i="7" s="1"/>
  <c r="H228" i="7"/>
  <c r="J228" i="7" s="1"/>
  <c r="H227" i="7"/>
  <c r="J227" i="7" s="1"/>
  <c r="H226" i="7"/>
  <c r="J226" i="7" s="1"/>
  <c r="H224" i="7"/>
  <c r="J224" i="7" s="1"/>
  <c r="H223" i="7"/>
  <c r="J223" i="7" s="1"/>
  <c r="H222" i="7"/>
  <c r="J222" i="7" s="1"/>
  <c r="H221" i="7"/>
  <c r="J221" i="7" s="1"/>
  <c r="H220" i="7"/>
  <c r="J220" i="7" s="1"/>
  <c r="H219" i="7"/>
  <c r="J219" i="7" s="1"/>
  <c r="H218" i="7"/>
  <c r="J218" i="7" s="1"/>
  <c r="H216" i="7"/>
  <c r="J216" i="7" s="1"/>
  <c r="H214" i="7"/>
  <c r="J214" i="7" s="1"/>
  <c r="H212" i="7"/>
  <c r="J212" i="7" s="1"/>
  <c r="H211" i="7"/>
  <c r="J211" i="7" s="1"/>
  <c r="H210" i="7"/>
  <c r="J210" i="7" s="1"/>
  <c r="H209" i="7"/>
  <c r="J209" i="7" s="1"/>
  <c r="H208" i="7"/>
  <c r="J208" i="7" s="1"/>
  <c r="H207" i="7"/>
  <c r="J207" i="7" s="1"/>
  <c r="H205" i="7"/>
  <c r="J205" i="7" s="1"/>
  <c r="H204" i="7"/>
  <c r="J204" i="7" s="1"/>
  <c r="H203" i="7"/>
  <c r="J203" i="7" s="1"/>
  <c r="H202" i="7"/>
  <c r="J202" i="7" s="1"/>
  <c r="H201" i="7"/>
  <c r="H199" i="7"/>
  <c r="J199" i="7" s="1"/>
  <c r="H198" i="7"/>
  <c r="J198" i="7" s="1"/>
  <c r="H197" i="7"/>
  <c r="J197" i="7" s="1"/>
  <c r="H196" i="7"/>
  <c r="J196" i="7" s="1"/>
  <c r="H195" i="7"/>
  <c r="J195" i="7" s="1"/>
  <c r="H194" i="7"/>
  <c r="J194" i="7" s="1"/>
  <c r="H193" i="7"/>
  <c r="J193" i="7" s="1"/>
  <c r="H192" i="7"/>
  <c r="J192" i="7" s="1"/>
  <c r="H191" i="7"/>
  <c r="J191" i="7" s="1"/>
  <c r="H190" i="7"/>
  <c r="J190" i="7" s="1"/>
  <c r="H189" i="7"/>
  <c r="H188" i="7"/>
  <c r="J188" i="7" s="1"/>
  <c r="H186" i="7"/>
  <c r="J186" i="7" s="1"/>
  <c r="H185" i="7"/>
  <c r="H184" i="7"/>
  <c r="J184" i="7" s="1"/>
  <c r="H181" i="7"/>
  <c r="J181" i="7" s="1"/>
  <c r="H180" i="7"/>
  <c r="J180" i="7" s="1"/>
  <c r="H179" i="7"/>
  <c r="J179" i="7" s="1"/>
  <c r="H178" i="7"/>
  <c r="H177" i="7"/>
  <c r="J177" i="7" s="1"/>
  <c r="H176" i="7"/>
  <c r="J176" i="7" s="1"/>
  <c r="H175" i="7"/>
  <c r="J175" i="7" s="1"/>
  <c r="H174" i="7"/>
  <c r="J174" i="7" s="1"/>
  <c r="H173" i="7"/>
  <c r="H172" i="7"/>
  <c r="J172" i="7" s="1"/>
  <c r="H170" i="7"/>
  <c r="J170" i="7" s="1"/>
  <c r="H168" i="7"/>
  <c r="H167" i="7" s="1"/>
  <c r="J167" i="7" s="1"/>
  <c r="H166" i="7"/>
  <c r="J166" i="7" s="1"/>
  <c r="H165" i="7"/>
  <c r="H164" i="7"/>
  <c r="J164" i="7" s="1"/>
  <c r="H162" i="7"/>
  <c r="J162" i="7" s="1"/>
  <c r="H159" i="7"/>
  <c r="J159" i="7" s="1"/>
  <c r="H157" i="7"/>
  <c r="J157" i="7" s="1"/>
  <c r="H156" i="7"/>
  <c r="H155" i="7"/>
  <c r="J155" i="7" s="1"/>
  <c r="H154" i="7"/>
  <c r="J154" i="7" s="1"/>
  <c r="H359" i="7"/>
  <c r="J359" i="7" s="1"/>
  <c r="H361" i="7"/>
  <c r="J361" i="7" s="1"/>
  <c r="H362" i="7"/>
  <c r="J362" i="7" s="1"/>
  <c r="H363" i="7"/>
  <c r="J363" i="7" s="1"/>
  <c r="H364" i="7"/>
  <c r="J364" i="7" s="1"/>
  <c r="H150" i="7"/>
  <c r="J150" i="7" s="1"/>
  <c r="H149" i="7"/>
  <c r="J149" i="7" s="1"/>
  <c r="H148" i="7"/>
  <c r="J148" i="7" s="1"/>
  <c r="H147" i="7"/>
  <c r="J147" i="7" s="1"/>
  <c r="H146" i="7"/>
  <c r="J146" i="7" s="1"/>
  <c r="H145" i="7"/>
  <c r="J145" i="7" s="1"/>
  <c r="H144" i="7"/>
  <c r="J144" i="7" s="1"/>
  <c r="H143" i="7"/>
  <c r="J143" i="7" s="1"/>
  <c r="H142" i="7"/>
  <c r="J142" i="7" s="1"/>
  <c r="H141" i="7"/>
  <c r="J141" i="7" s="1"/>
  <c r="H140" i="7"/>
  <c r="J140" i="7" s="1"/>
  <c r="H139" i="7"/>
  <c r="J139" i="7" s="1"/>
  <c r="H138" i="7"/>
  <c r="J138" i="7" s="1"/>
  <c r="H137" i="7"/>
  <c r="J137" i="7" s="1"/>
  <c r="H136" i="7"/>
  <c r="J136" i="7" s="1"/>
  <c r="H135" i="7"/>
  <c r="J135" i="7" s="1"/>
  <c r="H134" i="7"/>
  <c r="J134" i="7" s="1"/>
  <c r="H133" i="7"/>
  <c r="J133" i="7" s="1"/>
  <c r="H132" i="7"/>
  <c r="J132" i="7" s="1"/>
  <c r="H130" i="7"/>
  <c r="J130" i="7" s="1"/>
  <c r="H129" i="7"/>
  <c r="J129" i="7" s="1"/>
  <c r="H128" i="7"/>
  <c r="J128" i="7" s="1"/>
  <c r="H127" i="7"/>
  <c r="J127" i="7" s="1"/>
  <c r="H126" i="7"/>
  <c r="J126" i="7" s="1"/>
  <c r="H125" i="7"/>
  <c r="J125" i="7" s="1"/>
  <c r="H124" i="7"/>
  <c r="J124" i="7" s="1"/>
  <c r="H123" i="7"/>
  <c r="J123" i="7" s="1"/>
  <c r="H122" i="7"/>
  <c r="J122" i="7" s="1"/>
  <c r="H121" i="7"/>
  <c r="J121" i="7" s="1"/>
  <c r="H120" i="7"/>
  <c r="J120" i="7" s="1"/>
  <c r="H119" i="7"/>
  <c r="J119" i="7" s="1"/>
  <c r="H118" i="7"/>
  <c r="J118" i="7" s="1"/>
  <c r="H117" i="7"/>
  <c r="J117" i="7" s="1"/>
  <c r="H115" i="7"/>
  <c r="J115" i="7" s="1"/>
  <c r="H114" i="7"/>
  <c r="J114" i="7" s="1"/>
  <c r="H113" i="7"/>
  <c r="J113" i="7" s="1"/>
  <c r="H112" i="7"/>
  <c r="J112" i="7" s="1"/>
  <c r="H111" i="7"/>
  <c r="J111" i="7" s="1"/>
  <c r="H110" i="7"/>
  <c r="J110" i="7" s="1"/>
  <c r="H109" i="7"/>
  <c r="J109" i="7" s="1"/>
  <c r="H108" i="7"/>
  <c r="J108" i="7" s="1"/>
  <c r="H107" i="7"/>
  <c r="J107" i="7" s="1"/>
  <c r="H106" i="7"/>
  <c r="J106" i="7" s="1"/>
  <c r="H105" i="7"/>
  <c r="J105" i="7" s="1"/>
  <c r="H104" i="7"/>
  <c r="J104" i="7" s="1"/>
  <c r="H103" i="7"/>
  <c r="J103" i="7" s="1"/>
  <c r="H102" i="7"/>
  <c r="J102" i="7" s="1"/>
  <c r="H101" i="7"/>
  <c r="J101" i="7" s="1"/>
  <c r="H100" i="7"/>
  <c r="J100" i="7" s="1"/>
  <c r="H99" i="7"/>
  <c r="J99" i="7" s="1"/>
  <c r="H98" i="7"/>
  <c r="J98" i="7" s="1"/>
  <c r="H97" i="7"/>
  <c r="J97" i="7" s="1"/>
  <c r="H96" i="7"/>
  <c r="J96" i="7" s="1"/>
  <c r="H95" i="7"/>
  <c r="J95" i="7" s="1"/>
  <c r="H94" i="7"/>
  <c r="J94" i="7" s="1"/>
  <c r="H93" i="7"/>
  <c r="J93" i="7" s="1"/>
  <c r="H82" i="7"/>
  <c r="J82" i="7" s="1"/>
  <c r="H90" i="7"/>
  <c r="J90" i="7" s="1"/>
  <c r="H89" i="7"/>
  <c r="J89" i="7" s="1"/>
  <c r="H88" i="7"/>
  <c r="J88" i="7" s="1"/>
  <c r="H87" i="7"/>
  <c r="J87" i="7" s="1"/>
  <c r="H86" i="7"/>
  <c r="J86" i="7" s="1"/>
  <c r="H85" i="7"/>
  <c r="J85" i="7" s="1"/>
  <c r="H84" i="7"/>
  <c r="J84" i="7" s="1"/>
  <c r="H83" i="7"/>
  <c r="J83" i="7" s="1"/>
  <c r="H74" i="7"/>
  <c r="H103" i="13" l="1"/>
  <c r="J103" i="13" s="1"/>
  <c r="H116" i="13"/>
  <c r="J116" i="13" s="1"/>
  <c r="J104" i="13"/>
  <c r="J117" i="13"/>
  <c r="H94" i="13"/>
  <c r="H107" i="13"/>
  <c r="J107" i="13" s="1"/>
  <c r="H112" i="13"/>
  <c r="J112" i="13" s="1"/>
  <c r="H119" i="13"/>
  <c r="J119" i="13" s="1"/>
  <c r="H81" i="13"/>
  <c r="J81" i="13" s="1"/>
  <c r="H39" i="13"/>
  <c r="H56" i="13"/>
  <c r="J56" i="13" s="1"/>
  <c r="H69" i="13"/>
  <c r="J69" i="13" s="1"/>
  <c r="J31" i="13"/>
  <c r="J16" i="13"/>
  <c r="J58" i="13"/>
  <c r="J9" i="13"/>
  <c r="J20" i="13"/>
  <c r="J23" i="13"/>
  <c r="J46" i="13"/>
  <c r="J27" i="13"/>
  <c r="J25" i="13"/>
  <c r="J48" i="13"/>
  <c r="J34" i="13"/>
  <c r="J49" i="13"/>
  <c r="J21" i="13"/>
  <c r="J41" i="13"/>
  <c r="J17" i="13"/>
  <c r="J61" i="13"/>
  <c r="J70" i="13"/>
  <c r="J53" i="13"/>
  <c r="J29" i="13"/>
  <c r="H337" i="7"/>
  <c r="J337" i="7" s="1"/>
  <c r="J348" i="7"/>
  <c r="H296" i="7"/>
  <c r="H215" i="7"/>
  <c r="J215" i="7" s="1"/>
  <c r="H358" i="7"/>
  <c r="J358" i="7" s="1"/>
  <c r="H236" i="7"/>
  <c r="J236" i="7" s="1"/>
  <c r="H260" i="7"/>
  <c r="J260" i="7" s="1"/>
  <c r="H158" i="7"/>
  <c r="J158" i="7" s="1"/>
  <c r="J252" i="7"/>
  <c r="H275" i="7"/>
  <c r="J275" i="7" s="1"/>
  <c r="H169" i="7"/>
  <c r="J169" i="7" s="1"/>
  <c r="H200" i="7"/>
  <c r="J200" i="7" s="1"/>
  <c r="H161" i="7"/>
  <c r="J161" i="7" s="1"/>
  <c r="H171" i="7"/>
  <c r="J171" i="7" s="1"/>
  <c r="H187" i="7"/>
  <c r="J187" i="7" s="1"/>
  <c r="H217" i="7"/>
  <c r="H163" i="7"/>
  <c r="J163" i="7" s="1"/>
  <c r="J156" i="7"/>
  <c r="J168" i="7"/>
  <c r="J225" i="7"/>
  <c r="J185" i="7"/>
  <c r="J189" i="7"/>
  <c r="J201" i="7"/>
  <c r="J165" i="7"/>
  <c r="J173" i="7"/>
  <c r="H206" i="7"/>
  <c r="J206" i="7" s="1"/>
  <c r="H116" i="7"/>
  <c r="J116" i="7" s="1"/>
  <c r="J81" i="7"/>
  <c r="J131" i="7"/>
  <c r="H55" i="7"/>
  <c r="J55" i="7" s="1"/>
  <c r="H51" i="7"/>
  <c r="J51" i="7" s="1"/>
  <c r="H46" i="7"/>
  <c r="H45" i="7"/>
  <c r="H11" i="7"/>
  <c r="H12" i="7"/>
  <c r="J12" i="7" s="1"/>
  <c r="H13" i="7"/>
  <c r="J13" i="7" s="1"/>
  <c r="H14" i="7"/>
  <c r="J14" i="7" s="1"/>
  <c r="H15" i="7"/>
  <c r="J15" i="7" s="1"/>
  <c r="H16" i="7"/>
  <c r="J16" i="7" s="1"/>
  <c r="H18" i="7"/>
  <c r="H19" i="7"/>
  <c r="J19" i="7" s="1"/>
  <c r="H20" i="7"/>
  <c r="J20" i="7" s="1"/>
  <c r="H22" i="7"/>
  <c r="H23" i="7"/>
  <c r="J23" i="7" s="1"/>
  <c r="H25" i="7"/>
  <c r="H24" i="7" s="1"/>
  <c r="H27" i="7"/>
  <c r="H26" i="7" s="1"/>
  <c r="J26" i="7" s="1"/>
  <c r="H29" i="7"/>
  <c r="J29" i="7" s="1"/>
  <c r="H30" i="7"/>
  <c r="H31" i="7"/>
  <c r="J31" i="7" s="1"/>
  <c r="H33" i="7"/>
  <c r="H32" i="7" s="1"/>
  <c r="J32" i="7" s="1"/>
  <c r="H35" i="7"/>
  <c r="H34" i="7" s="1"/>
  <c r="H37" i="7"/>
  <c r="H40" i="7"/>
  <c r="J40" i="7" s="1"/>
  <c r="H41" i="7"/>
  <c r="H42" i="7"/>
  <c r="H43" i="7"/>
  <c r="J43" i="7" s="1"/>
  <c r="H44" i="7"/>
  <c r="H48" i="7"/>
  <c r="H47" i="7" s="1"/>
  <c r="J47" i="7" s="1"/>
  <c r="H50" i="7"/>
  <c r="H52" i="7"/>
  <c r="J52" i="7" s="1"/>
  <c r="H54" i="7"/>
  <c r="H53" i="7" s="1"/>
  <c r="H57" i="7"/>
  <c r="J57" i="7" s="1"/>
  <c r="H60" i="7"/>
  <c r="J60" i="7" s="1"/>
  <c r="H61" i="7"/>
  <c r="J61" i="7" s="1"/>
  <c r="H63" i="7"/>
  <c r="J63" i="7" s="1"/>
  <c r="H64" i="7"/>
  <c r="J64" i="7" s="1"/>
  <c r="H65" i="7"/>
  <c r="J65" i="7" s="1"/>
  <c r="H66" i="7"/>
  <c r="J66" i="7" s="1"/>
  <c r="H67" i="7"/>
  <c r="J67" i="7" s="1"/>
  <c r="H68" i="7"/>
  <c r="J68" i="7" s="1"/>
  <c r="H71" i="7"/>
  <c r="J71" i="7" s="1"/>
  <c r="H72" i="7"/>
  <c r="J72" i="7" s="1"/>
  <c r="H73" i="7"/>
  <c r="J73" i="7" s="1"/>
  <c r="H76" i="7"/>
  <c r="J76" i="7" s="1"/>
  <c r="H77" i="7"/>
  <c r="J77" i="7" s="1"/>
  <c r="H78" i="7"/>
  <c r="J78" i="7" s="1"/>
  <c r="H79" i="7"/>
  <c r="J79" i="7" s="1"/>
  <c r="H80" i="7"/>
  <c r="J80" i="7" s="1"/>
  <c r="H426" i="5"/>
  <c r="J426" i="5" s="1"/>
  <c r="H425" i="5"/>
  <c r="J425" i="5" s="1"/>
  <c r="H240" i="5"/>
  <c r="J240" i="5" s="1"/>
  <c r="H239" i="5"/>
  <c r="J239" i="5" s="1"/>
  <c r="H238" i="5"/>
  <c r="J238" i="5" s="1"/>
  <c r="H235" i="5"/>
  <c r="J235" i="5" s="1"/>
  <c r="H221" i="4"/>
  <c r="J221" i="4" s="1"/>
  <c r="H220" i="4"/>
  <c r="J220" i="4" s="1"/>
  <c r="H219" i="4"/>
  <c r="J219" i="4" s="1"/>
  <c r="H218" i="4"/>
  <c r="J218" i="4" s="1"/>
  <c r="H217" i="4"/>
  <c r="J217" i="4" s="1"/>
  <c r="H216" i="4"/>
  <c r="J216" i="4" s="1"/>
  <c r="H215" i="4"/>
  <c r="J215" i="4" s="1"/>
  <c r="H214" i="4"/>
  <c r="J214" i="4" s="1"/>
  <c r="H213" i="4"/>
  <c r="H212" i="4"/>
  <c r="J212" i="4" s="1"/>
  <c r="H211" i="4"/>
  <c r="J211" i="4" s="1"/>
  <c r="H210" i="4"/>
  <c r="J210" i="4" s="1"/>
  <c r="H209" i="4"/>
  <c r="J209" i="4" s="1"/>
  <c r="H207" i="4"/>
  <c r="J207" i="4" s="1"/>
  <c r="H206" i="4"/>
  <c r="J206" i="4" s="1"/>
  <c r="H205" i="4"/>
  <c r="J205" i="4" s="1"/>
  <c r="H204" i="4"/>
  <c r="J204" i="4" s="1"/>
  <c r="H203" i="4"/>
  <c r="J203" i="4" s="1"/>
  <c r="H202" i="4"/>
  <c r="J202" i="4" s="1"/>
  <c r="H201" i="4"/>
  <c r="J201" i="4" s="1"/>
  <c r="H200" i="4"/>
  <c r="J200" i="4" s="1"/>
  <c r="H198" i="4"/>
  <c r="J198" i="4" s="1"/>
  <c r="H197" i="4"/>
  <c r="J197" i="4" s="1"/>
  <c r="H196" i="4"/>
  <c r="J196" i="4" s="1"/>
  <c r="H182" i="4"/>
  <c r="J182" i="4" s="1"/>
  <c r="H181" i="4"/>
  <c r="J181" i="4" s="1"/>
  <c r="H183" i="4"/>
  <c r="H180" i="4"/>
  <c r="J180" i="4" s="1"/>
  <c r="H163" i="4"/>
  <c r="J163" i="4" s="1"/>
  <c r="H161" i="4"/>
  <c r="J161" i="4" s="1"/>
  <c r="H160" i="4"/>
  <c r="J160" i="4" s="1"/>
  <c r="H159" i="4"/>
  <c r="J159" i="4" s="1"/>
  <c r="H171" i="4"/>
  <c r="J171" i="4" s="1"/>
  <c r="H170" i="4"/>
  <c r="J170" i="4" s="1"/>
  <c r="H169" i="4"/>
  <c r="J169" i="4" s="1"/>
  <c r="H145" i="4"/>
  <c r="H113" i="4"/>
  <c r="J113" i="4" s="1"/>
  <c r="H127" i="4"/>
  <c r="J127" i="4" s="1"/>
  <c r="H126" i="4"/>
  <c r="J126" i="4" s="1"/>
  <c r="H125" i="4"/>
  <c r="J125" i="4" s="1"/>
  <c r="H124" i="4"/>
  <c r="J124" i="4" s="1"/>
  <c r="H123" i="4"/>
  <c r="J123" i="4" s="1"/>
  <c r="H120" i="4"/>
  <c r="J120" i="4" s="1"/>
  <c r="H119" i="4"/>
  <c r="J119" i="4" s="1"/>
  <c r="H87" i="4"/>
  <c r="J87" i="4" s="1"/>
  <c r="H104" i="4"/>
  <c r="J104" i="4" s="1"/>
  <c r="H103" i="4"/>
  <c r="J103" i="4" s="1"/>
  <c r="H102" i="4"/>
  <c r="J102" i="4" s="1"/>
  <c r="H101" i="4"/>
  <c r="J101" i="4" s="1"/>
  <c r="H100" i="4"/>
  <c r="J100" i="4" s="1"/>
  <c r="H99" i="4"/>
  <c r="J99" i="4" s="1"/>
  <c r="H98" i="4"/>
  <c r="J98" i="4" s="1"/>
  <c r="H95" i="4"/>
  <c r="J95" i="4" s="1"/>
  <c r="H94" i="4"/>
  <c r="J94" i="4" s="1"/>
  <c r="H93" i="4"/>
  <c r="J93" i="4" s="1"/>
  <c r="H67" i="4"/>
  <c r="J67" i="4" s="1"/>
  <c r="H68" i="4"/>
  <c r="J68" i="4" s="1"/>
  <c r="H69" i="4"/>
  <c r="J69" i="4" s="1"/>
  <c r="H70" i="4"/>
  <c r="J70" i="4" s="1"/>
  <c r="H71" i="4"/>
  <c r="J71" i="4" s="1"/>
  <c r="H72" i="4"/>
  <c r="J72" i="4" s="1"/>
  <c r="H73" i="4"/>
  <c r="J73" i="4" s="1"/>
  <c r="H74" i="4"/>
  <c r="J74" i="4" s="1"/>
  <c r="H75" i="4"/>
  <c r="J75" i="4" s="1"/>
  <c r="H76" i="4"/>
  <c r="J76" i="4" s="1"/>
  <c r="H77" i="4"/>
  <c r="J77" i="4" s="1"/>
  <c r="H78" i="4"/>
  <c r="J78" i="4" s="1"/>
  <c r="H79" i="4"/>
  <c r="J79" i="4" s="1"/>
  <c r="H80" i="4"/>
  <c r="J80" i="4" s="1"/>
  <c r="H66" i="4"/>
  <c r="J66" i="4" s="1"/>
  <c r="H65" i="4"/>
  <c r="J65" i="4" s="1"/>
  <c r="H64" i="4"/>
  <c r="J64" i="4" s="1"/>
  <c r="H62" i="4"/>
  <c r="J62" i="4" s="1"/>
  <c r="H16" i="4"/>
  <c r="J16" i="4" s="1"/>
  <c r="H28" i="4"/>
  <c r="J28" i="4" s="1"/>
  <c r="H22" i="4"/>
  <c r="J22" i="4" s="1"/>
  <c r="H23" i="4"/>
  <c r="J23" i="4" s="1"/>
  <c r="H10" i="4"/>
  <c r="J10" i="4" s="1"/>
  <c r="H11" i="4"/>
  <c r="J11" i="4" s="1"/>
  <c r="H1313" i="1"/>
  <c r="J1313" i="1" s="1"/>
  <c r="H575" i="1"/>
  <c r="J575" i="1" s="1"/>
  <c r="H574" i="1"/>
  <c r="J574" i="1" s="1"/>
  <c r="H573" i="1"/>
  <c r="J573" i="1" s="1"/>
  <c r="H588" i="1"/>
  <c r="J588" i="1" s="1"/>
  <c r="H589" i="1"/>
  <c r="J589" i="1" s="1"/>
  <c r="H587" i="1"/>
  <c r="J587" i="1" s="1"/>
  <c r="H586" i="1"/>
  <c r="J586" i="1" s="1"/>
  <c r="H585" i="1"/>
  <c r="J585" i="1" s="1"/>
  <c r="H584" i="1"/>
  <c r="J584" i="1" s="1"/>
  <c r="H583" i="1"/>
  <c r="J583" i="1" s="1"/>
  <c r="H582" i="1"/>
  <c r="H580" i="1"/>
  <c r="J580" i="1" s="1"/>
  <c r="H579" i="1"/>
  <c r="J579" i="1" s="1"/>
  <c r="H578" i="1"/>
  <c r="J578" i="1" s="1"/>
  <c r="H576" i="1"/>
  <c r="J576" i="1" s="1"/>
  <c r="H572" i="1"/>
  <c r="J572" i="1" s="1"/>
  <c r="H571" i="1"/>
  <c r="J571" i="1" s="1"/>
  <c r="H570" i="1"/>
  <c r="J570" i="1" s="1"/>
  <c r="H411" i="1"/>
  <c r="H295" i="7" l="1"/>
  <c r="J295" i="7" s="1"/>
  <c r="J94" i="13"/>
  <c r="J80" i="13"/>
  <c r="J296" i="7"/>
  <c r="H235" i="7"/>
  <c r="J235" i="7" s="1"/>
  <c r="H160" i="7"/>
  <c r="J160" i="7" s="1"/>
  <c r="H183" i="7"/>
  <c r="J217" i="7"/>
  <c r="H213" i="7"/>
  <c r="J213" i="7" s="1"/>
  <c r="J25" i="7"/>
  <c r="J48" i="7"/>
  <c r="J27" i="7"/>
  <c r="H21" i="7"/>
  <c r="J21" i="7" s="1"/>
  <c r="J91" i="7"/>
  <c r="J92" i="7"/>
  <c r="H62" i="7"/>
  <c r="J62" i="7" s="1"/>
  <c r="H59" i="7"/>
  <c r="J42" i="7"/>
  <c r="H70" i="7"/>
  <c r="J44" i="7"/>
  <c r="J33" i="7"/>
  <c r="J54" i="7"/>
  <c r="H10" i="7"/>
  <c r="J35" i="7"/>
  <c r="H49" i="7"/>
  <c r="J49" i="7" s="1"/>
  <c r="H28" i="7"/>
  <c r="J28" i="7" s="1"/>
  <c r="J11" i="7"/>
  <c r="J37" i="7"/>
  <c r="H17" i="7"/>
  <c r="J17" i="7" s="1"/>
  <c r="H75" i="7"/>
  <c r="H69" i="7" s="1"/>
  <c r="H38" i="7" s="1"/>
  <c r="J24" i="7"/>
  <c r="J34" i="7"/>
  <c r="J30" i="7"/>
  <c r="J50" i="7"/>
  <c r="J22" i="7"/>
  <c r="J18" i="7"/>
  <c r="J53" i="7"/>
  <c r="J41" i="7"/>
  <c r="H208" i="4"/>
  <c r="J208" i="4" s="1"/>
  <c r="J213" i="4"/>
  <c r="H199" i="4"/>
  <c r="J199" i="4" s="1"/>
  <c r="H1312" i="1"/>
  <c r="H581" i="1"/>
  <c r="J581" i="1" s="1"/>
  <c r="J582" i="1"/>
  <c r="H577" i="1"/>
  <c r="J577" i="1" s="1"/>
  <c r="H593" i="5"/>
  <c r="J593" i="5" s="1"/>
  <c r="H592" i="5"/>
  <c r="J592" i="5" s="1"/>
  <c r="H591" i="5"/>
  <c r="J591" i="5" s="1"/>
  <c r="H590" i="5"/>
  <c r="J590" i="5" s="1"/>
  <c r="H589" i="5"/>
  <c r="J589" i="5" s="1"/>
  <c r="H588" i="5"/>
  <c r="J588" i="5" s="1"/>
  <c r="H587" i="5"/>
  <c r="J587" i="5" s="1"/>
  <c r="H586" i="5"/>
  <c r="J586" i="5" s="1"/>
  <c r="H585" i="5"/>
  <c r="J585" i="5" s="1"/>
  <c r="H582" i="5"/>
  <c r="J582" i="5" s="1"/>
  <c r="H581" i="5"/>
  <c r="J581" i="5" s="1"/>
  <c r="H580" i="5"/>
  <c r="J580" i="5" s="1"/>
  <c r="H579" i="5"/>
  <c r="J579" i="5" s="1"/>
  <c r="H578" i="5"/>
  <c r="J578" i="5" s="1"/>
  <c r="H577" i="5"/>
  <c r="J577" i="5" s="1"/>
  <c r="H574" i="5"/>
  <c r="J574" i="5" s="1"/>
  <c r="H572" i="5"/>
  <c r="J572" i="5" s="1"/>
  <c r="H571" i="5"/>
  <c r="J571" i="5" s="1"/>
  <c r="H569" i="5"/>
  <c r="J569" i="5" s="1"/>
  <c r="H568" i="5"/>
  <c r="J568" i="5" s="1"/>
  <c r="H567" i="5"/>
  <c r="J567" i="5" s="1"/>
  <c r="H565" i="5"/>
  <c r="J565" i="5" s="1"/>
  <c r="H564" i="5"/>
  <c r="J564" i="5" s="1"/>
  <c r="H563" i="5"/>
  <c r="J563" i="5" s="1"/>
  <c r="H561" i="5"/>
  <c r="J561" i="5" s="1"/>
  <c r="H560" i="5"/>
  <c r="J560" i="5" s="1"/>
  <c r="H558" i="5"/>
  <c r="J558" i="5" s="1"/>
  <c r="H557" i="5"/>
  <c r="J557" i="5" s="1"/>
  <c r="H556" i="5"/>
  <c r="J556" i="5" s="1"/>
  <c r="H554" i="5"/>
  <c r="J554" i="5" s="1"/>
  <c r="H553" i="5"/>
  <c r="J553" i="5" s="1"/>
  <c r="H551" i="5"/>
  <c r="J551" i="5" s="1"/>
  <c r="H550" i="5"/>
  <c r="J550" i="5" s="1"/>
  <c r="H549" i="5"/>
  <c r="J549" i="5" s="1"/>
  <c r="H548" i="5"/>
  <c r="J548" i="5" s="1"/>
  <c r="H547" i="5"/>
  <c r="J547" i="5" s="1"/>
  <c r="H546" i="5"/>
  <c r="J546" i="5" s="1"/>
  <c r="H544" i="5"/>
  <c r="J544" i="5" s="1"/>
  <c r="H543" i="5"/>
  <c r="H541" i="5"/>
  <c r="J541" i="5" s="1"/>
  <c r="H540" i="5"/>
  <c r="J540" i="5" s="1"/>
  <c r="H539" i="5"/>
  <c r="J539" i="5" s="1"/>
  <c r="H538" i="5"/>
  <c r="J538" i="5" s="1"/>
  <c r="H537" i="5"/>
  <c r="J537" i="5" s="1"/>
  <c r="H533" i="5"/>
  <c r="J533" i="5" s="1"/>
  <c r="H532" i="5"/>
  <c r="J532" i="5" s="1"/>
  <c r="H531" i="5"/>
  <c r="J531" i="5" s="1"/>
  <c r="H530" i="5"/>
  <c r="J530" i="5" s="1"/>
  <c r="H529" i="5"/>
  <c r="J529" i="5" s="1"/>
  <c r="H528" i="5"/>
  <c r="J528" i="5" s="1"/>
  <c r="H527" i="5"/>
  <c r="J527" i="5" s="1"/>
  <c r="H526" i="5"/>
  <c r="J526" i="5" s="1"/>
  <c r="H525" i="5"/>
  <c r="J525" i="5" s="1"/>
  <c r="H524" i="5"/>
  <c r="J524" i="5" s="1"/>
  <c r="H523" i="5"/>
  <c r="J523" i="5" s="1"/>
  <c r="H522" i="5"/>
  <c r="J522" i="5" s="1"/>
  <c r="H521" i="5"/>
  <c r="J521" i="5" s="1"/>
  <c r="H520" i="5"/>
  <c r="J520" i="5" s="1"/>
  <c r="H519" i="5"/>
  <c r="J519" i="5" s="1"/>
  <c r="H518" i="5"/>
  <c r="J518" i="5" s="1"/>
  <c r="H517" i="5"/>
  <c r="J517" i="5" s="1"/>
  <c r="H516" i="5"/>
  <c r="J516" i="5" s="1"/>
  <c r="H515" i="5"/>
  <c r="J515" i="5" s="1"/>
  <c r="H514" i="5"/>
  <c r="J514" i="5" s="1"/>
  <c r="H513" i="5"/>
  <c r="J513" i="5" s="1"/>
  <c r="H512" i="5"/>
  <c r="J512" i="5" s="1"/>
  <c r="H511" i="5"/>
  <c r="J511" i="5" s="1"/>
  <c r="H510" i="5"/>
  <c r="J510" i="5" s="1"/>
  <c r="H509" i="5"/>
  <c r="J509" i="5" s="1"/>
  <c r="H508" i="5"/>
  <c r="J508" i="5" s="1"/>
  <c r="H507" i="5"/>
  <c r="J507" i="5" s="1"/>
  <c r="H506" i="5"/>
  <c r="J506" i="5" s="1"/>
  <c r="H505" i="5"/>
  <c r="J505" i="5" s="1"/>
  <c r="H504" i="5"/>
  <c r="J504" i="5" s="1"/>
  <c r="H503" i="5"/>
  <c r="J503" i="5" s="1"/>
  <c r="H502" i="5"/>
  <c r="J502" i="5" s="1"/>
  <c r="H501" i="5"/>
  <c r="J501" i="5" s="1"/>
  <c r="H500" i="5"/>
  <c r="J500" i="5" s="1"/>
  <c r="H499" i="5"/>
  <c r="J499" i="5" s="1"/>
  <c r="H498" i="5"/>
  <c r="J498" i="5" s="1"/>
  <c r="H497" i="5"/>
  <c r="J497" i="5" s="1"/>
  <c r="H496" i="5"/>
  <c r="J496" i="5" s="1"/>
  <c r="H495" i="5"/>
  <c r="J495" i="5" s="1"/>
  <c r="H494" i="5"/>
  <c r="J494" i="5" s="1"/>
  <c r="H493" i="5"/>
  <c r="J493" i="5" s="1"/>
  <c r="H492" i="5"/>
  <c r="J492" i="5" s="1"/>
  <c r="H491" i="5"/>
  <c r="J491" i="5" s="1"/>
  <c r="H489" i="5"/>
  <c r="J489" i="5" s="1"/>
  <c r="H488" i="5"/>
  <c r="J488" i="5" s="1"/>
  <c r="H487" i="5"/>
  <c r="J487" i="5" s="1"/>
  <c r="H486" i="5"/>
  <c r="J486" i="5" s="1"/>
  <c r="H485" i="5"/>
  <c r="J485" i="5" s="1"/>
  <c r="H484" i="5"/>
  <c r="J484" i="5" s="1"/>
  <c r="H483" i="5"/>
  <c r="J483" i="5" s="1"/>
  <c r="H482" i="5"/>
  <c r="J482" i="5" s="1"/>
  <c r="H481" i="5"/>
  <c r="J481" i="5" s="1"/>
  <c r="H480" i="5"/>
  <c r="J480" i="5" s="1"/>
  <c r="H479" i="5"/>
  <c r="J479" i="5" s="1"/>
  <c r="H478" i="5"/>
  <c r="J478" i="5" s="1"/>
  <c r="H477" i="5"/>
  <c r="J477" i="5" s="1"/>
  <c r="H476" i="5"/>
  <c r="J476" i="5" s="1"/>
  <c r="H475" i="5"/>
  <c r="J475" i="5" s="1"/>
  <c r="H474" i="5"/>
  <c r="J474" i="5" s="1"/>
  <c r="H473" i="5"/>
  <c r="J473" i="5" s="1"/>
  <c r="H472" i="5"/>
  <c r="J472" i="5" s="1"/>
  <c r="H471" i="5"/>
  <c r="J471" i="5" s="1"/>
  <c r="H470" i="5"/>
  <c r="J470" i="5" s="1"/>
  <c r="H469" i="5"/>
  <c r="J469" i="5" s="1"/>
  <c r="H468" i="5"/>
  <c r="J468" i="5" s="1"/>
  <c r="H467" i="5"/>
  <c r="J467" i="5" s="1"/>
  <c r="H466" i="5"/>
  <c r="J466" i="5" s="1"/>
  <c r="H465" i="5"/>
  <c r="J465" i="5" s="1"/>
  <c r="H464" i="5"/>
  <c r="J464" i="5" s="1"/>
  <c r="H463" i="5"/>
  <c r="J463" i="5" s="1"/>
  <c r="H462" i="5"/>
  <c r="J462" i="5" s="1"/>
  <c r="H461" i="5"/>
  <c r="J461" i="5" s="1"/>
  <c r="H460" i="5"/>
  <c r="J460" i="5" s="1"/>
  <c r="H458" i="5"/>
  <c r="J458" i="5" s="1"/>
  <c r="H457" i="5"/>
  <c r="J457" i="5" s="1"/>
  <c r="H456" i="5"/>
  <c r="J456" i="5" s="1"/>
  <c r="H455" i="5"/>
  <c r="J455" i="5" s="1"/>
  <c r="H454" i="5"/>
  <c r="J454" i="5" s="1"/>
  <c r="H453" i="5"/>
  <c r="J453" i="5" s="1"/>
  <c r="H452" i="5"/>
  <c r="J452" i="5" s="1"/>
  <c r="H450" i="5"/>
  <c r="J450" i="5" s="1"/>
  <c r="H449" i="5"/>
  <c r="J449" i="5" s="1"/>
  <c r="H448" i="5"/>
  <c r="J448" i="5" s="1"/>
  <c r="H447" i="5"/>
  <c r="J447" i="5" s="1"/>
  <c r="H446" i="5"/>
  <c r="J446" i="5" s="1"/>
  <c r="H445" i="5"/>
  <c r="J445" i="5" s="1"/>
  <c r="H444" i="5"/>
  <c r="J444" i="5" s="1"/>
  <c r="H443" i="5"/>
  <c r="J443" i="5" s="1"/>
  <c r="H442" i="5"/>
  <c r="J442" i="5" s="1"/>
  <c r="H441" i="5"/>
  <c r="J441" i="5" s="1"/>
  <c r="H440" i="5"/>
  <c r="J440" i="5" s="1"/>
  <c r="H439" i="5"/>
  <c r="J439" i="5" s="1"/>
  <c r="H438" i="5"/>
  <c r="J438" i="5" s="1"/>
  <c r="H436" i="5"/>
  <c r="J436" i="5" s="1"/>
  <c r="H435" i="5"/>
  <c r="J435" i="5" s="1"/>
  <c r="H434" i="5"/>
  <c r="J434" i="5" s="1"/>
  <c r="H433" i="5"/>
  <c r="J433" i="5" s="1"/>
  <c r="H432" i="5"/>
  <c r="J432" i="5" s="1"/>
  <c r="H431" i="5"/>
  <c r="J431" i="5" s="1"/>
  <c r="H409" i="5"/>
  <c r="J409" i="5" s="1"/>
  <c r="H408" i="5"/>
  <c r="J408" i="5" s="1"/>
  <c r="H428" i="5"/>
  <c r="J428" i="5" s="1"/>
  <c r="H427" i="5"/>
  <c r="J427" i="5" s="1"/>
  <c r="H424" i="5"/>
  <c r="J424" i="5" s="1"/>
  <c r="H423" i="5"/>
  <c r="J423" i="5" s="1"/>
  <c r="H422" i="5"/>
  <c r="J422" i="5" s="1"/>
  <c r="H421" i="5"/>
  <c r="J421" i="5" s="1"/>
  <c r="H420" i="5"/>
  <c r="J420" i="5" s="1"/>
  <c r="H419" i="5"/>
  <c r="J419" i="5" s="1"/>
  <c r="H418" i="5"/>
  <c r="J418" i="5" s="1"/>
  <c r="H417" i="5"/>
  <c r="J417" i="5" s="1"/>
  <c r="H416" i="5"/>
  <c r="J416" i="5" s="1"/>
  <c r="H415" i="5"/>
  <c r="J415" i="5" s="1"/>
  <c r="H414" i="5"/>
  <c r="J414" i="5" s="1"/>
  <c r="H413" i="5"/>
  <c r="J413" i="5" s="1"/>
  <c r="H412" i="5"/>
  <c r="J412" i="5" s="1"/>
  <c r="H411" i="5"/>
  <c r="J411" i="5" s="1"/>
  <c r="H410" i="5"/>
  <c r="J410" i="5" s="1"/>
  <c r="H407" i="5"/>
  <c r="J407" i="5" s="1"/>
  <c r="H406" i="5"/>
  <c r="J406" i="5" s="1"/>
  <c r="H405" i="5"/>
  <c r="J405" i="5" s="1"/>
  <c r="H404" i="5"/>
  <c r="J404" i="5" s="1"/>
  <c r="H403" i="5"/>
  <c r="J403" i="5" s="1"/>
  <c r="H402" i="5"/>
  <c r="J402" i="5" s="1"/>
  <c r="H401" i="5"/>
  <c r="J401" i="5" s="1"/>
  <c r="H400" i="5"/>
  <c r="J400" i="5" s="1"/>
  <c r="H399" i="5"/>
  <c r="J399" i="5" s="1"/>
  <c r="H398" i="5"/>
  <c r="J398" i="5" s="1"/>
  <c r="H380" i="5"/>
  <c r="J380" i="5" s="1"/>
  <c r="H395" i="5"/>
  <c r="J395" i="5" s="1"/>
  <c r="H394" i="5"/>
  <c r="J394" i="5" s="1"/>
  <c r="H393" i="5"/>
  <c r="J393" i="5" s="1"/>
  <c r="H392" i="5"/>
  <c r="J392" i="5" s="1"/>
  <c r="H391" i="5"/>
  <c r="J391" i="5" s="1"/>
  <c r="H390" i="5"/>
  <c r="J390" i="5" s="1"/>
  <c r="H389" i="5"/>
  <c r="J389" i="5" s="1"/>
  <c r="H388" i="5"/>
  <c r="J388" i="5" s="1"/>
  <c r="H387" i="5"/>
  <c r="J387" i="5" s="1"/>
  <c r="H386" i="5"/>
  <c r="J386" i="5" s="1"/>
  <c r="H385" i="5"/>
  <c r="J385" i="5" s="1"/>
  <c r="H384" i="5"/>
  <c r="J384" i="5" s="1"/>
  <c r="H383" i="5"/>
  <c r="J383" i="5" s="1"/>
  <c r="H382" i="5"/>
  <c r="J382" i="5" s="1"/>
  <c r="H381" i="5"/>
  <c r="J381" i="5" s="1"/>
  <c r="H379" i="5"/>
  <c r="J379" i="5" s="1"/>
  <c r="H378" i="5"/>
  <c r="J378" i="5" s="1"/>
  <c r="H377" i="5"/>
  <c r="J377" i="5" s="1"/>
  <c r="H376" i="5"/>
  <c r="J376" i="5" s="1"/>
  <c r="H375" i="5"/>
  <c r="J375" i="5" s="1"/>
  <c r="H374" i="5"/>
  <c r="J374" i="5" s="1"/>
  <c r="H373" i="5"/>
  <c r="J373" i="5" s="1"/>
  <c r="H372" i="5"/>
  <c r="J372" i="5" s="1"/>
  <c r="H371" i="5"/>
  <c r="J371" i="5" s="1"/>
  <c r="H370" i="5"/>
  <c r="J370" i="5" s="1"/>
  <c r="H369" i="5"/>
  <c r="J369" i="5" s="1"/>
  <c r="H368" i="5"/>
  <c r="J368" i="5" s="1"/>
  <c r="H366" i="5"/>
  <c r="J366" i="5" s="1"/>
  <c r="H365" i="5"/>
  <c r="J365" i="5" s="1"/>
  <c r="H364" i="5"/>
  <c r="J364" i="5" s="1"/>
  <c r="H363" i="5"/>
  <c r="J363" i="5" s="1"/>
  <c r="H362" i="5"/>
  <c r="J362" i="5" s="1"/>
  <c r="H361" i="5"/>
  <c r="J361" i="5" s="1"/>
  <c r="H360" i="5"/>
  <c r="J360" i="5" s="1"/>
  <c r="H359" i="5"/>
  <c r="J359" i="5" s="1"/>
  <c r="H358" i="5"/>
  <c r="J358" i="5" s="1"/>
  <c r="H357" i="5"/>
  <c r="J357" i="5" s="1"/>
  <c r="H356" i="5"/>
  <c r="J356" i="5" s="1"/>
  <c r="H355" i="5"/>
  <c r="J355" i="5" s="1"/>
  <c r="H354" i="5"/>
  <c r="J354" i="5" s="1"/>
  <c r="H353" i="5"/>
  <c r="J353" i="5" s="1"/>
  <c r="H352" i="5"/>
  <c r="J352" i="5" s="1"/>
  <c r="H351" i="5"/>
  <c r="J351" i="5" s="1"/>
  <c r="H350" i="5"/>
  <c r="J350" i="5" s="1"/>
  <c r="H349" i="5"/>
  <c r="J349" i="5" s="1"/>
  <c r="H348" i="5"/>
  <c r="J348" i="5" s="1"/>
  <c r="H347" i="5"/>
  <c r="J347" i="5" s="1"/>
  <c r="H344" i="5"/>
  <c r="J344" i="5" s="1"/>
  <c r="H343" i="5"/>
  <c r="J343" i="5" s="1"/>
  <c r="H342" i="5"/>
  <c r="J342" i="5" s="1"/>
  <c r="H341" i="5"/>
  <c r="J341" i="5" s="1"/>
  <c r="H340" i="5"/>
  <c r="J340" i="5" s="1"/>
  <c r="H339" i="5"/>
  <c r="J339" i="5" s="1"/>
  <c r="H338" i="5"/>
  <c r="J338" i="5" s="1"/>
  <c r="H335" i="5"/>
  <c r="J335" i="5" s="1"/>
  <c r="H334" i="5"/>
  <c r="J334" i="5" s="1"/>
  <c r="H333" i="5"/>
  <c r="J333" i="5" s="1"/>
  <c r="H332" i="5"/>
  <c r="J332" i="5" s="1"/>
  <c r="H331" i="5"/>
  <c r="J331" i="5" s="1"/>
  <c r="H330" i="5"/>
  <c r="J330" i="5" s="1"/>
  <c r="H329" i="5"/>
  <c r="J329" i="5" s="1"/>
  <c r="H584" i="5"/>
  <c r="J584" i="5" s="1"/>
  <c r="H583" i="5"/>
  <c r="J583" i="5" s="1"/>
  <c r="H337" i="5"/>
  <c r="J337" i="5" s="1"/>
  <c r="H336" i="5"/>
  <c r="J336" i="5" s="1"/>
  <c r="H327" i="5"/>
  <c r="J327" i="5" s="1"/>
  <c r="H326" i="5"/>
  <c r="J326" i="5" s="1"/>
  <c r="H325" i="5"/>
  <c r="J325" i="5" s="1"/>
  <c r="H324" i="5"/>
  <c r="J324" i="5" s="1"/>
  <c r="H323" i="5"/>
  <c r="J323" i="5" s="1"/>
  <c r="H322" i="5"/>
  <c r="J322" i="5" s="1"/>
  <c r="H321" i="5"/>
  <c r="J321" i="5" s="1"/>
  <c r="H320" i="5"/>
  <c r="J320" i="5" s="1"/>
  <c r="H319" i="5"/>
  <c r="J319" i="5" s="1"/>
  <c r="H318" i="5"/>
  <c r="J318" i="5" s="1"/>
  <c r="H317" i="5"/>
  <c r="J317" i="5" s="1"/>
  <c r="H316" i="5"/>
  <c r="J316" i="5" s="1"/>
  <c r="H315" i="5"/>
  <c r="J315" i="5" s="1"/>
  <c r="H314" i="5"/>
  <c r="J314" i="5" s="1"/>
  <c r="H313" i="5"/>
  <c r="J313" i="5" s="1"/>
  <c r="H312" i="5"/>
  <c r="J312" i="5" s="1"/>
  <c r="H311" i="5"/>
  <c r="J311" i="5" s="1"/>
  <c r="H310" i="5"/>
  <c r="J310" i="5" s="1"/>
  <c r="H297" i="5"/>
  <c r="J297" i="5" s="1"/>
  <c r="H307" i="5"/>
  <c r="J307" i="5" s="1"/>
  <c r="H306" i="5"/>
  <c r="J306" i="5" s="1"/>
  <c r="H305" i="5"/>
  <c r="J305" i="5" s="1"/>
  <c r="H304" i="5"/>
  <c r="J304" i="5" s="1"/>
  <c r="H303" i="5"/>
  <c r="J303" i="5" s="1"/>
  <c r="H302" i="5"/>
  <c r="J302" i="5" s="1"/>
  <c r="H301" i="5"/>
  <c r="J301" i="5" s="1"/>
  <c r="H300" i="5"/>
  <c r="J300" i="5" s="1"/>
  <c r="H299" i="5"/>
  <c r="J299" i="5" s="1"/>
  <c r="H298" i="5"/>
  <c r="J298" i="5" s="1"/>
  <c r="H296" i="5"/>
  <c r="J296" i="5" s="1"/>
  <c r="H295" i="5"/>
  <c r="J295" i="5" s="1"/>
  <c r="H294" i="5"/>
  <c r="J294" i="5" s="1"/>
  <c r="H293" i="5"/>
  <c r="J293" i="5" s="1"/>
  <c r="H292" i="5"/>
  <c r="J292" i="5" s="1"/>
  <c r="H291" i="5"/>
  <c r="J291" i="5" s="1"/>
  <c r="H290" i="5"/>
  <c r="J290" i="5" s="1"/>
  <c r="H289" i="5"/>
  <c r="J289" i="5" s="1"/>
  <c r="H288" i="5"/>
  <c r="J288" i="5" s="1"/>
  <c r="H287" i="5"/>
  <c r="J287" i="5" s="1"/>
  <c r="H286" i="5"/>
  <c r="J286" i="5" s="1"/>
  <c r="H285" i="5"/>
  <c r="J285" i="5" s="1"/>
  <c r="H283" i="5"/>
  <c r="J283" i="5" s="1"/>
  <c r="H282" i="5"/>
  <c r="J282" i="5" s="1"/>
  <c r="H281" i="5"/>
  <c r="J281" i="5" s="1"/>
  <c r="H280" i="5"/>
  <c r="J280" i="5" s="1"/>
  <c r="H279" i="5"/>
  <c r="J279" i="5" s="1"/>
  <c r="H278" i="5"/>
  <c r="J278" i="5" s="1"/>
  <c r="H277" i="5"/>
  <c r="J277" i="5" s="1"/>
  <c r="H276" i="5"/>
  <c r="J276" i="5" s="1"/>
  <c r="H275" i="5"/>
  <c r="J275" i="5" s="1"/>
  <c r="H274" i="5"/>
  <c r="J274" i="5" s="1"/>
  <c r="H272" i="5"/>
  <c r="J272" i="5" s="1"/>
  <c r="H271" i="5"/>
  <c r="J271" i="5" s="1"/>
  <c r="H270" i="5"/>
  <c r="J270" i="5" s="1"/>
  <c r="H269" i="5"/>
  <c r="J269" i="5" s="1"/>
  <c r="H268" i="5"/>
  <c r="J268" i="5" s="1"/>
  <c r="H267" i="5"/>
  <c r="J267" i="5" s="1"/>
  <c r="H266" i="5"/>
  <c r="J266" i="5" s="1"/>
  <c r="H265" i="5"/>
  <c r="J265" i="5" s="1"/>
  <c r="H264" i="5"/>
  <c r="J264" i="5" s="1"/>
  <c r="H263" i="5"/>
  <c r="J263" i="5" s="1"/>
  <c r="H262" i="5"/>
  <c r="J262" i="5" s="1"/>
  <c r="H273" i="5"/>
  <c r="J273" i="5" s="1"/>
  <c r="H213" i="5"/>
  <c r="J213" i="5" s="1"/>
  <c r="H260" i="5"/>
  <c r="J260" i="5" s="1"/>
  <c r="H259" i="5"/>
  <c r="J259" i="5" s="1"/>
  <c r="H258" i="5"/>
  <c r="J258" i="5" s="1"/>
  <c r="H257" i="5"/>
  <c r="J257" i="5" s="1"/>
  <c r="H256" i="5"/>
  <c r="J256" i="5" s="1"/>
  <c r="H255" i="5"/>
  <c r="J255" i="5" s="1"/>
  <c r="H254" i="5"/>
  <c r="J254" i="5" s="1"/>
  <c r="H252" i="5"/>
  <c r="J252" i="5" s="1"/>
  <c r="H251" i="5"/>
  <c r="J251" i="5" s="1"/>
  <c r="H250" i="5"/>
  <c r="J250" i="5" s="1"/>
  <c r="H249" i="5"/>
  <c r="J249" i="5" s="1"/>
  <c r="H248" i="5"/>
  <c r="J248" i="5" s="1"/>
  <c r="H246" i="5"/>
  <c r="J246" i="5" s="1"/>
  <c r="H245" i="5"/>
  <c r="J245" i="5" s="1"/>
  <c r="H244" i="5"/>
  <c r="J244" i="5" s="1"/>
  <c r="H243" i="5"/>
  <c r="J243" i="5" s="1"/>
  <c r="H242" i="5"/>
  <c r="H237" i="5"/>
  <c r="J237" i="5" s="1"/>
  <c r="H234" i="5"/>
  <c r="J234" i="5" s="1"/>
  <c r="H233" i="5"/>
  <c r="J233" i="5" s="1"/>
  <c r="H232" i="5"/>
  <c r="J232" i="5" s="1"/>
  <c r="H231" i="5"/>
  <c r="J231" i="5" s="1"/>
  <c r="H230" i="5"/>
  <c r="J230" i="5" s="1"/>
  <c r="H229" i="5"/>
  <c r="J229" i="5" s="1"/>
  <c r="H228" i="5"/>
  <c r="J228" i="5" s="1"/>
  <c r="H227" i="5"/>
  <c r="J227" i="5" s="1"/>
  <c r="H226" i="5"/>
  <c r="J226" i="5" s="1"/>
  <c r="H225" i="5"/>
  <c r="J225" i="5" s="1"/>
  <c r="H224" i="5"/>
  <c r="J224" i="5" s="1"/>
  <c r="H223" i="5"/>
  <c r="J223" i="5" s="1"/>
  <c r="H222" i="5"/>
  <c r="J222" i="5" s="1"/>
  <c r="H221" i="5"/>
  <c r="J221" i="5" s="1"/>
  <c r="H220" i="5"/>
  <c r="J220" i="5" s="1"/>
  <c r="H219" i="5"/>
  <c r="J219" i="5" s="1"/>
  <c r="H218" i="5"/>
  <c r="J218" i="5" s="1"/>
  <c r="H217" i="5"/>
  <c r="J217" i="5" s="1"/>
  <c r="H216" i="5"/>
  <c r="J216" i="5" s="1"/>
  <c r="H215" i="5"/>
  <c r="J215" i="5" s="1"/>
  <c r="H214" i="5"/>
  <c r="J214" i="5" s="1"/>
  <c r="H212" i="5"/>
  <c r="J212" i="5" s="1"/>
  <c r="H211" i="5"/>
  <c r="J211" i="5" s="1"/>
  <c r="H210" i="5"/>
  <c r="J210" i="5" s="1"/>
  <c r="H209" i="5"/>
  <c r="J209" i="5" s="1"/>
  <c r="H208" i="5"/>
  <c r="J208" i="5" s="1"/>
  <c r="H207" i="5"/>
  <c r="J207" i="5" s="1"/>
  <c r="H206" i="5"/>
  <c r="J206" i="5" s="1"/>
  <c r="H205" i="5"/>
  <c r="J205" i="5" s="1"/>
  <c r="H204" i="5"/>
  <c r="J204" i="5" s="1"/>
  <c r="H203" i="5"/>
  <c r="J203" i="5" s="1"/>
  <c r="H202" i="5"/>
  <c r="J202" i="5" s="1"/>
  <c r="H190" i="5"/>
  <c r="J190" i="5" s="1"/>
  <c r="H199" i="5"/>
  <c r="J199" i="5" s="1"/>
  <c r="H198" i="5"/>
  <c r="J198" i="5" s="1"/>
  <c r="H197" i="5"/>
  <c r="J197" i="5" s="1"/>
  <c r="H196" i="5"/>
  <c r="J196" i="5" s="1"/>
  <c r="H195" i="5"/>
  <c r="J195" i="5" s="1"/>
  <c r="H194" i="5"/>
  <c r="J194" i="5" s="1"/>
  <c r="H193" i="5"/>
  <c r="J193" i="5" s="1"/>
  <c r="H192" i="5"/>
  <c r="J192" i="5" s="1"/>
  <c r="H191" i="5"/>
  <c r="J191" i="5" s="1"/>
  <c r="H189" i="5"/>
  <c r="J189" i="5" s="1"/>
  <c r="H188" i="5"/>
  <c r="J188" i="5" s="1"/>
  <c r="H187" i="5"/>
  <c r="J187" i="5" s="1"/>
  <c r="H186" i="5"/>
  <c r="J186" i="5" s="1"/>
  <c r="H185" i="5"/>
  <c r="J185" i="5" s="1"/>
  <c r="H184" i="5"/>
  <c r="J184" i="5" s="1"/>
  <c r="H183" i="5"/>
  <c r="J183" i="5" s="1"/>
  <c r="H182" i="5"/>
  <c r="J182" i="5" s="1"/>
  <c r="H181" i="5"/>
  <c r="J181" i="5" s="1"/>
  <c r="H180" i="5"/>
  <c r="J180" i="5" s="1"/>
  <c r="H179" i="5"/>
  <c r="J179" i="5" s="1"/>
  <c r="H178" i="5"/>
  <c r="J178" i="5" s="1"/>
  <c r="H177" i="5"/>
  <c r="J177" i="5" s="1"/>
  <c r="H176" i="5"/>
  <c r="J176" i="5" s="1"/>
  <c r="H130" i="5"/>
  <c r="J130" i="5" s="1"/>
  <c r="H149" i="5"/>
  <c r="J149" i="5" s="1"/>
  <c r="H174" i="5"/>
  <c r="J174" i="5" s="1"/>
  <c r="H173" i="5"/>
  <c r="J173" i="5" s="1"/>
  <c r="H172" i="5"/>
  <c r="J172" i="5" s="1"/>
  <c r="H171" i="5"/>
  <c r="J171" i="5" s="1"/>
  <c r="H170" i="5"/>
  <c r="J170" i="5" s="1"/>
  <c r="H169" i="5"/>
  <c r="J169" i="5" s="1"/>
  <c r="H168" i="5"/>
  <c r="J168" i="5" s="1"/>
  <c r="H166" i="5"/>
  <c r="J166" i="5" s="1"/>
  <c r="H165" i="5"/>
  <c r="J165" i="5" s="1"/>
  <c r="H164" i="5"/>
  <c r="J164" i="5" s="1"/>
  <c r="H163" i="5"/>
  <c r="J163" i="5" s="1"/>
  <c r="H162" i="5"/>
  <c r="J162" i="5" s="1"/>
  <c r="H161" i="5"/>
  <c r="J161" i="5" s="1"/>
  <c r="H160" i="5"/>
  <c r="J160" i="5" s="1"/>
  <c r="H159" i="5"/>
  <c r="J159" i="5" s="1"/>
  <c r="H158" i="5"/>
  <c r="J158" i="5" s="1"/>
  <c r="H157" i="5"/>
  <c r="J157" i="5" s="1"/>
  <c r="H156" i="5"/>
  <c r="J156" i="5" s="1"/>
  <c r="H155" i="5"/>
  <c r="J155" i="5" s="1"/>
  <c r="H154" i="5"/>
  <c r="J154" i="5" s="1"/>
  <c r="H153" i="5"/>
  <c r="J153" i="5" s="1"/>
  <c r="H152" i="5"/>
  <c r="J152" i="5" s="1"/>
  <c r="H151" i="5"/>
  <c r="J151" i="5" s="1"/>
  <c r="H150" i="5"/>
  <c r="J150" i="5" s="1"/>
  <c r="H148" i="5"/>
  <c r="J148" i="5" s="1"/>
  <c r="H147" i="5"/>
  <c r="J147" i="5" s="1"/>
  <c r="H146" i="5"/>
  <c r="J146" i="5" s="1"/>
  <c r="H145" i="5"/>
  <c r="J145" i="5" s="1"/>
  <c r="H144" i="5"/>
  <c r="J144" i="5" s="1"/>
  <c r="H143" i="5"/>
  <c r="J143" i="5" s="1"/>
  <c r="H142" i="5"/>
  <c r="J142" i="5" s="1"/>
  <c r="H141" i="5"/>
  <c r="J141" i="5" s="1"/>
  <c r="H140" i="5"/>
  <c r="J140" i="5" s="1"/>
  <c r="H139" i="5"/>
  <c r="J139" i="5" s="1"/>
  <c r="H138" i="5"/>
  <c r="J138" i="5" s="1"/>
  <c r="H135" i="5"/>
  <c r="J135" i="5" s="1"/>
  <c r="H134" i="5"/>
  <c r="J134" i="5" s="1"/>
  <c r="H133" i="5"/>
  <c r="J133" i="5" s="1"/>
  <c r="H132" i="5"/>
  <c r="J132" i="5" s="1"/>
  <c r="H131" i="5"/>
  <c r="J131" i="5" s="1"/>
  <c r="H129" i="5"/>
  <c r="J129" i="5" s="1"/>
  <c r="H128" i="5"/>
  <c r="J128" i="5" s="1"/>
  <c r="H127" i="5"/>
  <c r="J127" i="5" s="1"/>
  <c r="H126" i="5"/>
  <c r="J126" i="5" s="1"/>
  <c r="H125" i="5"/>
  <c r="J125" i="5" s="1"/>
  <c r="H124" i="5"/>
  <c r="J124" i="5" s="1"/>
  <c r="H123" i="5"/>
  <c r="J123" i="5" s="1"/>
  <c r="H122" i="5"/>
  <c r="J122" i="5" s="1"/>
  <c r="H120" i="5"/>
  <c r="J120" i="5" s="1"/>
  <c r="H119" i="5"/>
  <c r="J119" i="5" s="1"/>
  <c r="H118" i="5"/>
  <c r="J118" i="5" s="1"/>
  <c r="H117" i="5"/>
  <c r="J117" i="5" s="1"/>
  <c r="H116" i="5"/>
  <c r="J116" i="5" s="1"/>
  <c r="H115" i="5"/>
  <c r="J115" i="5" s="1"/>
  <c r="H114" i="5"/>
  <c r="J114" i="5" s="1"/>
  <c r="H112" i="5"/>
  <c r="J112" i="5" s="1"/>
  <c r="H111" i="5"/>
  <c r="J111" i="5" s="1"/>
  <c r="H110" i="5"/>
  <c r="J110" i="5" s="1"/>
  <c r="H109" i="5"/>
  <c r="J109" i="5" s="1"/>
  <c r="H108" i="5"/>
  <c r="J108" i="5" s="1"/>
  <c r="H107" i="5"/>
  <c r="J107" i="5" s="1"/>
  <c r="H106" i="5"/>
  <c r="J106" i="5" s="1"/>
  <c r="H105" i="5"/>
  <c r="J105" i="5" s="1"/>
  <c r="H104" i="5"/>
  <c r="J104" i="5" s="1"/>
  <c r="H103" i="5"/>
  <c r="J103" i="5" s="1"/>
  <c r="H102" i="5"/>
  <c r="J102" i="5" s="1"/>
  <c r="H101" i="5"/>
  <c r="J101" i="5" s="1"/>
  <c r="H100" i="5"/>
  <c r="J100" i="5" s="1"/>
  <c r="H99" i="5"/>
  <c r="J99" i="5" s="1"/>
  <c r="H98" i="5"/>
  <c r="J98" i="5" s="1"/>
  <c r="H97" i="5"/>
  <c r="J97" i="5" s="1"/>
  <c r="H96" i="5"/>
  <c r="J96" i="5" s="1"/>
  <c r="H95" i="5"/>
  <c r="J95" i="5" s="1"/>
  <c r="H94" i="5"/>
  <c r="J94" i="5" s="1"/>
  <c r="H93" i="5"/>
  <c r="J93" i="5" s="1"/>
  <c r="H92" i="5"/>
  <c r="J92" i="5" s="1"/>
  <c r="H91" i="5"/>
  <c r="J91" i="5" s="1"/>
  <c r="H90" i="5"/>
  <c r="J90" i="5" s="1"/>
  <c r="H89" i="5"/>
  <c r="J89" i="5" s="1"/>
  <c r="H88" i="5"/>
  <c r="J88" i="5" s="1"/>
  <c r="H87" i="5"/>
  <c r="J87" i="5" s="1"/>
  <c r="H86" i="5"/>
  <c r="J86" i="5" s="1"/>
  <c r="H85" i="5"/>
  <c r="J85" i="5" s="1"/>
  <c r="H84" i="5"/>
  <c r="J84" i="5" s="1"/>
  <c r="H83" i="5"/>
  <c r="J83" i="5" s="1"/>
  <c r="H82" i="5"/>
  <c r="J82" i="5" s="1"/>
  <c r="H79" i="5"/>
  <c r="J79" i="5" s="1"/>
  <c r="H78" i="5"/>
  <c r="J78" i="5" s="1"/>
  <c r="H77" i="5"/>
  <c r="J77" i="5" s="1"/>
  <c r="H76" i="5"/>
  <c r="J76" i="5" s="1"/>
  <c r="H75" i="5"/>
  <c r="J75" i="5" s="1"/>
  <c r="H74" i="5"/>
  <c r="J74" i="5" s="1"/>
  <c r="H73" i="5"/>
  <c r="J73" i="5" s="1"/>
  <c r="H72" i="5"/>
  <c r="J72" i="5" s="1"/>
  <c r="H71" i="5"/>
  <c r="J71" i="5" s="1"/>
  <c r="H70" i="5"/>
  <c r="J70" i="5" s="1"/>
  <c r="H69" i="5"/>
  <c r="J69" i="5" s="1"/>
  <c r="H68" i="5"/>
  <c r="J68" i="5" s="1"/>
  <c r="H67" i="5"/>
  <c r="J67" i="5" s="1"/>
  <c r="H66" i="5"/>
  <c r="J66" i="5" s="1"/>
  <c r="H65" i="5"/>
  <c r="J65" i="5" s="1"/>
  <c r="H64" i="5"/>
  <c r="J64" i="5" s="1"/>
  <c r="H63" i="5"/>
  <c r="J63" i="5" s="1"/>
  <c r="H61" i="5"/>
  <c r="J61" i="5" s="1"/>
  <c r="H60" i="5"/>
  <c r="J60" i="5" s="1"/>
  <c r="H59" i="5"/>
  <c r="J59" i="5" s="1"/>
  <c r="H58" i="5"/>
  <c r="J58" i="5" s="1"/>
  <c r="H57" i="5"/>
  <c r="J57" i="5" s="1"/>
  <c r="H56" i="5"/>
  <c r="J56" i="5" s="1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19" i="5"/>
  <c r="J19" i="5" s="1"/>
  <c r="H49" i="5"/>
  <c r="J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H36" i="5"/>
  <c r="J36" i="5" s="1"/>
  <c r="H34" i="5"/>
  <c r="J34" i="5" s="1"/>
  <c r="H33" i="5"/>
  <c r="J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8" i="5"/>
  <c r="J8" i="5" s="1"/>
  <c r="H9" i="5"/>
  <c r="J9" i="5" s="1"/>
  <c r="H195" i="4"/>
  <c r="J195" i="4" s="1"/>
  <c r="H194" i="4"/>
  <c r="J194" i="4" s="1"/>
  <c r="H193" i="4"/>
  <c r="J193" i="4" s="1"/>
  <c r="H192" i="4"/>
  <c r="J192" i="4" s="1"/>
  <c r="H191" i="4"/>
  <c r="J191" i="4" s="1"/>
  <c r="H190" i="4"/>
  <c r="J190" i="4" s="1"/>
  <c r="H189" i="4"/>
  <c r="J189" i="4" s="1"/>
  <c r="H188" i="4"/>
  <c r="H186" i="4"/>
  <c r="J186" i="4" s="1"/>
  <c r="H185" i="4"/>
  <c r="J185" i="4" s="1"/>
  <c r="H184" i="4"/>
  <c r="J184" i="4" s="1"/>
  <c r="J183" i="4"/>
  <c r="H179" i="4"/>
  <c r="J179" i="4" s="1"/>
  <c r="H178" i="4"/>
  <c r="J178" i="4" s="1"/>
  <c r="H177" i="4"/>
  <c r="J177" i="4" s="1"/>
  <c r="H176" i="4"/>
  <c r="J176" i="4" s="1"/>
  <c r="H175" i="4"/>
  <c r="J175" i="4" s="1"/>
  <c r="H172" i="4"/>
  <c r="J172" i="4" s="1"/>
  <c r="H168" i="4"/>
  <c r="J168" i="4" s="1"/>
  <c r="H166" i="4"/>
  <c r="J166" i="4" s="1"/>
  <c r="H165" i="4"/>
  <c r="J165" i="4" s="1"/>
  <c r="H164" i="4"/>
  <c r="J164" i="4" s="1"/>
  <c r="H162" i="4"/>
  <c r="J162" i="4" s="1"/>
  <c r="H158" i="4"/>
  <c r="J158" i="4" s="1"/>
  <c r="H157" i="4"/>
  <c r="J157" i="4" s="1"/>
  <c r="H156" i="4"/>
  <c r="J156" i="4" s="1"/>
  <c r="H155" i="4"/>
  <c r="J155" i="4" s="1"/>
  <c r="H154" i="4"/>
  <c r="J154" i="4" s="1"/>
  <c r="H153" i="4"/>
  <c r="J153" i="4" s="1"/>
  <c r="H152" i="4"/>
  <c r="J152" i="4" s="1"/>
  <c r="H151" i="4"/>
  <c r="J151" i="4" s="1"/>
  <c r="H149" i="4"/>
  <c r="J149" i="4" s="1"/>
  <c r="H148" i="4"/>
  <c r="J148" i="4" s="1"/>
  <c r="H147" i="4"/>
  <c r="J147" i="4" s="1"/>
  <c r="H146" i="4"/>
  <c r="J146" i="4" s="1"/>
  <c r="J145" i="4"/>
  <c r="H144" i="4"/>
  <c r="J144" i="4" s="1"/>
  <c r="H142" i="4"/>
  <c r="J142" i="4" s="1"/>
  <c r="H141" i="4"/>
  <c r="J141" i="4" s="1"/>
  <c r="H140" i="4"/>
  <c r="J140" i="4" s="1"/>
  <c r="H139" i="4"/>
  <c r="J139" i="4" s="1"/>
  <c r="H138" i="4"/>
  <c r="J138" i="4" s="1"/>
  <c r="H137" i="4"/>
  <c r="J137" i="4" s="1"/>
  <c r="H136" i="4"/>
  <c r="J136" i="4" s="1"/>
  <c r="H135" i="4"/>
  <c r="J135" i="4" s="1"/>
  <c r="H134" i="4"/>
  <c r="J134" i="4" s="1"/>
  <c r="H133" i="4"/>
  <c r="J133" i="4" s="1"/>
  <c r="H132" i="4"/>
  <c r="H131" i="4"/>
  <c r="J131" i="4" s="1"/>
  <c r="H129" i="4"/>
  <c r="J129" i="4" s="1"/>
  <c r="H128" i="4"/>
  <c r="J128" i="4" s="1"/>
  <c r="H122" i="4"/>
  <c r="J122" i="4" s="1"/>
  <c r="H121" i="4"/>
  <c r="J121" i="4" s="1"/>
  <c r="H118" i="4"/>
  <c r="J118" i="4" s="1"/>
  <c r="H117" i="4"/>
  <c r="J117" i="4" s="1"/>
  <c r="H116" i="4"/>
  <c r="J116" i="4" s="1"/>
  <c r="H115" i="4"/>
  <c r="J115" i="4" s="1"/>
  <c r="H114" i="4"/>
  <c r="J114" i="4" s="1"/>
  <c r="H112" i="4"/>
  <c r="J112" i="4" s="1"/>
  <c r="H111" i="4"/>
  <c r="J111" i="4" s="1"/>
  <c r="H110" i="4"/>
  <c r="J110" i="4" s="1"/>
  <c r="H109" i="4"/>
  <c r="J109" i="4" s="1"/>
  <c r="H108" i="4"/>
  <c r="J108" i="4" s="1"/>
  <c r="H63" i="4"/>
  <c r="J63" i="4" s="1"/>
  <c r="H61" i="4"/>
  <c r="J61" i="4" s="1"/>
  <c r="H60" i="4"/>
  <c r="J60" i="4" s="1"/>
  <c r="H59" i="4"/>
  <c r="H106" i="4"/>
  <c r="J106" i="4" s="1"/>
  <c r="H105" i="4"/>
  <c r="J105" i="4" s="1"/>
  <c r="H97" i="4"/>
  <c r="J97" i="4" s="1"/>
  <c r="H96" i="4"/>
  <c r="J96" i="4" s="1"/>
  <c r="H92" i="4"/>
  <c r="J92" i="4" s="1"/>
  <c r="H91" i="4"/>
  <c r="J91" i="4" s="1"/>
  <c r="H90" i="4"/>
  <c r="J90" i="4" s="1"/>
  <c r="H89" i="4"/>
  <c r="J89" i="4" s="1"/>
  <c r="H88" i="4"/>
  <c r="J88" i="4" s="1"/>
  <c r="H86" i="4"/>
  <c r="J86" i="4" s="1"/>
  <c r="H85" i="4"/>
  <c r="J85" i="4" s="1"/>
  <c r="H84" i="4"/>
  <c r="J84" i="4" s="1"/>
  <c r="H83" i="4"/>
  <c r="J83" i="4" s="1"/>
  <c r="H82" i="4"/>
  <c r="J82" i="4" s="1"/>
  <c r="H56" i="4"/>
  <c r="J56" i="4" s="1"/>
  <c r="H55" i="4"/>
  <c r="J55" i="4" s="1"/>
  <c r="H54" i="4"/>
  <c r="J54" i="4" s="1"/>
  <c r="H53" i="4"/>
  <c r="J53" i="4" s="1"/>
  <c r="H52" i="4"/>
  <c r="J52" i="4" s="1"/>
  <c r="H51" i="4"/>
  <c r="J51" i="4" s="1"/>
  <c r="H50" i="4"/>
  <c r="J50" i="4" s="1"/>
  <c r="H49" i="4"/>
  <c r="J49" i="4" s="1"/>
  <c r="H48" i="4"/>
  <c r="J48" i="4" s="1"/>
  <c r="H47" i="4"/>
  <c r="J47" i="4" s="1"/>
  <c r="H46" i="4"/>
  <c r="J46" i="4" s="1"/>
  <c r="H45" i="4"/>
  <c r="J45" i="4" s="1"/>
  <c r="H44" i="4"/>
  <c r="J44" i="4" s="1"/>
  <c r="H43" i="4"/>
  <c r="J43" i="4" s="1"/>
  <c r="H42" i="4"/>
  <c r="J42" i="4" s="1"/>
  <c r="H41" i="4"/>
  <c r="J41" i="4" s="1"/>
  <c r="H40" i="4"/>
  <c r="J40" i="4" s="1"/>
  <c r="H39" i="4"/>
  <c r="J39" i="4" s="1"/>
  <c r="H38" i="4"/>
  <c r="J38" i="4" s="1"/>
  <c r="H37" i="4"/>
  <c r="J37" i="4" s="1"/>
  <c r="H36" i="4"/>
  <c r="J36" i="4" s="1"/>
  <c r="H35" i="4"/>
  <c r="J35" i="4" s="1"/>
  <c r="H34" i="4"/>
  <c r="J34" i="4" s="1"/>
  <c r="H33" i="4"/>
  <c r="H31" i="4"/>
  <c r="J31" i="4" s="1"/>
  <c r="H30" i="4"/>
  <c r="J30" i="4" s="1"/>
  <c r="H29" i="4"/>
  <c r="J29" i="4" s="1"/>
  <c r="H27" i="4"/>
  <c r="J27" i="4" s="1"/>
  <c r="H26" i="4"/>
  <c r="J26" i="4" s="1"/>
  <c r="H25" i="4"/>
  <c r="J25" i="4" s="1"/>
  <c r="H24" i="4"/>
  <c r="J24" i="4" s="1"/>
  <c r="H21" i="4"/>
  <c r="H9" i="4"/>
  <c r="H17" i="4"/>
  <c r="J17" i="4" s="1"/>
  <c r="H19" i="4"/>
  <c r="J19" i="4" s="1"/>
  <c r="H18" i="4"/>
  <c r="J18" i="4" s="1"/>
  <c r="H14" i="4"/>
  <c r="J14" i="4" s="1"/>
  <c r="H13" i="4"/>
  <c r="J13" i="4" s="1"/>
  <c r="H12" i="4"/>
  <c r="J12" i="4" s="1"/>
  <c r="H15" i="4"/>
  <c r="J15" i="4" s="1"/>
  <c r="H1304" i="1"/>
  <c r="J1304" i="1" s="1"/>
  <c r="H1309" i="1"/>
  <c r="J1309" i="1" s="1"/>
  <c r="H1308" i="1"/>
  <c r="J1308" i="1" s="1"/>
  <c r="H1307" i="1"/>
  <c r="J1307" i="1" s="1"/>
  <c r="G1306" i="1"/>
  <c r="H1306" i="1" s="1"/>
  <c r="J1306" i="1" s="1"/>
  <c r="G1296" i="1"/>
  <c r="H1296" i="1" s="1"/>
  <c r="J1296" i="1" s="1"/>
  <c r="H1298" i="1"/>
  <c r="J1298" i="1" s="1"/>
  <c r="H1299" i="1"/>
  <c r="H1297" i="1"/>
  <c r="J1297" i="1" s="1"/>
  <c r="H1311" i="1"/>
  <c r="J1311" i="1" s="1"/>
  <c r="H1310" i="1"/>
  <c r="J1310" i="1" s="1"/>
  <c r="H1305" i="1"/>
  <c r="J1305" i="1" s="1"/>
  <c r="H1303" i="1"/>
  <c r="J1303" i="1" s="1"/>
  <c r="H1300" i="1"/>
  <c r="J1300" i="1" s="1"/>
  <c r="H1294" i="1"/>
  <c r="J1294" i="1" s="1"/>
  <c r="H1292" i="1"/>
  <c r="J1292" i="1" s="1"/>
  <c r="H1290" i="1"/>
  <c r="J1290" i="1" s="1"/>
  <c r="H1262" i="1"/>
  <c r="J1262" i="1" s="1"/>
  <c r="H1261" i="1"/>
  <c r="J1261" i="1" s="1"/>
  <c r="H1259" i="1"/>
  <c r="J1259" i="1" s="1"/>
  <c r="H1258" i="1"/>
  <c r="J1258" i="1" s="1"/>
  <c r="H1267" i="1"/>
  <c r="J1267" i="1" s="1"/>
  <c r="H1266" i="1"/>
  <c r="J1266" i="1" s="1"/>
  <c r="H1265" i="1"/>
  <c r="J1265" i="1" s="1"/>
  <c r="H1264" i="1"/>
  <c r="J1264" i="1" s="1"/>
  <c r="H1256" i="1"/>
  <c r="J1256" i="1" s="1"/>
  <c r="H1255" i="1"/>
  <c r="J1255" i="1" s="1"/>
  <c r="H1254" i="1"/>
  <c r="J1254" i="1" s="1"/>
  <c r="H1253" i="1"/>
  <c r="J1253" i="1" s="1"/>
  <c r="H1251" i="1"/>
  <c r="J1251" i="1" s="1"/>
  <c r="H1250" i="1"/>
  <c r="J1250" i="1" s="1"/>
  <c r="H1248" i="1"/>
  <c r="H1246" i="1"/>
  <c r="J1246" i="1" s="1"/>
  <c r="H1245" i="1"/>
  <c r="J1245" i="1" s="1"/>
  <c r="H1244" i="1"/>
  <c r="J1244" i="1" s="1"/>
  <c r="H1243" i="1"/>
  <c r="J1243" i="1" s="1"/>
  <c r="H1242" i="1"/>
  <c r="J1242" i="1" s="1"/>
  <c r="H1241" i="1"/>
  <c r="J1241" i="1" s="1"/>
  <c r="H1240" i="1"/>
  <c r="J1240" i="1" s="1"/>
  <c r="H1239" i="1"/>
  <c r="J1239" i="1" s="1"/>
  <c r="H1238" i="1"/>
  <c r="J1238" i="1" s="1"/>
  <c r="H1237" i="1"/>
  <c r="J1237" i="1" s="1"/>
  <c r="H1235" i="1"/>
  <c r="J1235" i="1" s="1"/>
  <c r="H1234" i="1"/>
  <c r="H1231" i="1"/>
  <c r="J1231" i="1" s="1"/>
  <c r="H1230" i="1"/>
  <c r="J1230" i="1" s="1"/>
  <c r="H1229" i="1"/>
  <c r="J1229" i="1" s="1"/>
  <c r="H1228" i="1"/>
  <c r="J1228" i="1" s="1"/>
  <c r="H1224" i="1"/>
  <c r="J1224" i="1" s="1"/>
  <c r="H1220" i="1"/>
  <c r="J1220" i="1" s="1"/>
  <c r="H1225" i="1"/>
  <c r="J1225" i="1" s="1"/>
  <c r="H1223" i="1"/>
  <c r="J1223" i="1" s="1"/>
  <c r="H1221" i="1"/>
  <c r="J1221" i="1" s="1"/>
  <c r="H1219" i="1"/>
  <c r="J1219" i="1" s="1"/>
  <c r="H1217" i="1"/>
  <c r="J1217" i="1" s="1"/>
  <c r="H1216" i="1"/>
  <c r="J1216" i="1" s="1"/>
  <c r="H1215" i="1"/>
  <c r="J1215" i="1" s="1"/>
  <c r="H1207" i="1"/>
  <c r="J1207" i="1" s="1"/>
  <c r="G1205" i="1"/>
  <c r="H1205" i="1" s="1"/>
  <c r="H1212" i="1"/>
  <c r="J1212" i="1" s="1"/>
  <c r="H1211" i="1"/>
  <c r="J1211" i="1" s="1"/>
  <c r="H1210" i="1"/>
  <c r="J1210" i="1" s="1"/>
  <c r="H1209" i="1"/>
  <c r="J1209" i="1" s="1"/>
  <c r="H1208" i="1"/>
  <c r="J1208" i="1" s="1"/>
  <c r="H1206" i="1"/>
  <c r="J1206" i="1" s="1"/>
  <c r="G1199" i="1"/>
  <c r="H1199" i="1" s="1"/>
  <c r="J1199" i="1" s="1"/>
  <c r="H1201" i="1"/>
  <c r="J1201" i="1" s="1"/>
  <c r="H1200" i="1"/>
  <c r="J1200" i="1" s="1"/>
  <c r="H1203" i="1"/>
  <c r="J1203" i="1" s="1"/>
  <c r="H1202" i="1"/>
  <c r="J1202" i="1" s="1"/>
  <c r="H1198" i="1"/>
  <c r="H1195" i="1"/>
  <c r="J1195" i="1" s="1"/>
  <c r="H1194" i="1"/>
  <c r="J1194" i="1" s="1"/>
  <c r="H1193" i="1"/>
  <c r="J1193" i="1" s="1"/>
  <c r="H1191" i="1"/>
  <c r="J1191" i="1" s="1"/>
  <c r="H1190" i="1"/>
  <c r="J1190" i="1" s="1"/>
  <c r="H1189" i="1"/>
  <c r="J1189" i="1" s="1"/>
  <c r="H1187" i="1"/>
  <c r="J1187" i="1" s="1"/>
  <c r="H1185" i="1"/>
  <c r="J1185" i="1" s="1"/>
  <c r="H1183" i="1"/>
  <c r="J1183" i="1" s="1"/>
  <c r="H1182" i="1"/>
  <c r="J1182" i="1" s="1"/>
  <c r="H1181" i="1"/>
  <c r="J1181" i="1" s="1"/>
  <c r="H1178" i="1"/>
  <c r="J1178" i="1" s="1"/>
  <c r="H1179" i="1"/>
  <c r="J1179" i="1" s="1"/>
  <c r="H1177" i="1"/>
  <c r="J1177" i="1" s="1"/>
  <c r="H1174" i="1"/>
  <c r="J1174" i="1" s="1"/>
  <c r="H1173" i="1"/>
  <c r="J1173" i="1" s="1"/>
  <c r="H1172" i="1"/>
  <c r="J1172" i="1" s="1"/>
  <c r="H1168" i="1"/>
  <c r="J1168" i="1" s="1"/>
  <c r="H1164" i="1"/>
  <c r="J1164" i="1" s="1"/>
  <c r="H1169" i="1"/>
  <c r="J1169" i="1" s="1"/>
  <c r="H1167" i="1"/>
  <c r="J1167" i="1" s="1"/>
  <c r="H1165" i="1"/>
  <c r="J1165" i="1" s="1"/>
  <c r="H1163" i="1"/>
  <c r="J1163" i="1" s="1"/>
  <c r="H1160" i="1"/>
  <c r="J1160" i="1" s="1"/>
  <c r="H1159" i="1"/>
  <c r="J1159" i="1" s="1"/>
  <c r="H1158" i="1"/>
  <c r="J1158" i="1" s="1"/>
  <c r="H1156" i="1"/>
  <c r="J1156" i="1" s="1"/>
  <c r="H1155" i="1"/>
  <c r="J1155" i="1" s="1"/>
  <c r="H1153" i="1"/>
  <c r="J1153" i="1" s="1"/>
  <c r="H1152" i="1"/>
  <c r="J1152" i="1" s="1"/>
  <c r="H1150" i="1"/>
  <c r="J1150" i="1" s="1"/>
  <c r="H1149" i="1"/>
  <c r="J1149" i="1" s="1"/>
  <c r="H1145" i="1"/>
  <c r="J1145" i="1" s="1"/>
  <c r="H1147" i="1"/>
  <c r="J1147" i="1" s="1"/>
  <c r="H1146" i="1"/>
  <c r="J1146" i="1" s="1"/>
  <c r="H1144" i="1"/>
  <c r="J1144" i="1" s="1"/>
  <c r="H1139" i="1"/>
  <c r="J1139" i="1" s="1"/>
  <c r="H1138" i="1"/>
  <c r="J1138" i="1" s="1"/>
  <c r="H1136" i="1"/>
  <c r="J1136" i="1" s="1"/>
  <c r="H1135" i="1"/>
  <c r="H1132" i="1"/>
  <c r="H1131" i="1"/>
  <c r="J1131" i="1" s="1"/>
  <c r="H1130" i="1"/>
  <c r="J1130" i="1" s="1"/>
  <c r="H1128" i="1"/>
  <c r="J1128" i="1" s="1"/>
  <c r="H1127" i="1"/>
  <c r="J1127" i="1" s="1"/>
  <c r="H1124" i="1"/>
  <c r="J1124" i="1" s="1"/>
  <c r="H1123" i="1"/>
  <c r="J1123" i="1" s="1"/>
  <c r="H1122" i="1"/>
  <c r="J1122" i="1" s="1"/>
  <c r="G1121" i="1"/>
  <c r="H1121" i="1" s="1"/>
  <c r="J1121" i="1" s="1"/>
  <c r="H1120" i="1"/>
  <c r="J1120" i="1" s="1"/>
  <c r="H1119" i="1"/>
  <c r="J1119" i="1" s="1"/>
  <c r="G1118" i="1"/>
  <c r="H1118" i="1" s="1"/>
  <c r="J1118" i="1" s="1"/>
  <c r="H1117" i="1"/>
  <c r="J1117" i="1" s="1"/>
  <c r="H1116" i="1"/>
  <c r="J1116" i="1" s="1"/>
  <c r="H1115" i="1"/>
  <c r="J1115" i="1" s="1"/>
  <c r="H1114" i="1"/>
  <c r="J1114" i="1" s="1"/>
  <c r="G1113" i="1"/>
  <c r="H1113" i="1" s="1"/>
  <c r="J1113" i="1" s="1"/>
  <c r="G1108" i="1"/>
  <c r="H1108" i="1" s="1"/>
  <c r="J1108" i="1" s="1"/>
  <c r="H1110" i="1"/>
  <c r="J1110" i="1" s="1"/>
  <c r="G1100" i="1"/>
  <c r="H1100" i="1" s="1"/>
  <c r="H1102" i="1"/>
  <c r="J1102" i="1" s="1"/>
  <c r="H1107" i="1"/>
  <c r="J1107" i="1" s="1"/>
  <c r="G1105" i="1"/>
  <c r="H1105" i="1" s="1"/>
  <c r="J1105" i="1" s="1"/>
  <c r="H1111" i="1"/>
  <c r="J1111" i="1" s="1"/>
  <c r="H1109" i="1"/>
  <c r="J1109" i="1" s="1"/>
  <c r="H1106" i="1"/>
  <c r="J1106" i="1" s="1"/>
  <c r="H1104" i="1"/>
  <c r="J1104" i="1" s="1"/>
  <c r="H1103" i="1"/>
  <c r="J1103" i="1" s="1"/>
  <c r="H1101" i="1"/>
  <c r="J1101" i="1" s="1"/>
  <c r="H1097" i="1"/>
  <c r="J1097" i="1" s="1"/>
  <c r="H1096" i="1"/>
  <c r="J1096" i="1" s="1"/>
  <c r="H1095" i="1"/>
  <c r="J1095" i="1" s="1"/>
  <c r="G1094" i="1"/>
  <c r="H1094" i="1" s="1"/>
  <c r="J1094" i="1" s="1"/>
  <c r="H1093" i="1"/>
  <c r="J1093" i="1" s="1"/>
  <c r="H1092" i="1"/>
  <c r="J1092" i="1" s="1"/>
  <c r="G1091" i="1"/>
  <c r="H1091" i="1" s="1"/>
  <c r="J1091" i="1" s="1"/>
  <c r="H1090" i="1"/>
  <c r="J1090" i="1" s="1"/>
  <c r="H1089" i="1"/>
  <c r="J1089" i="1" s="1"/>
  <c r="H1088" i="1"/>
  <c r="J1088" i="1" s="1"/>
  <c r="G1087" i="1"/>
  <c r="H1087" i="1" s="1"/>
  <c r="H1084" i="1"/>
  <c r="J1084" i="1" s="1"/>
  <c r="G1082" i="1"/>
  <c r="H1082" i="1" s="1"/>
  <c r="J1082" i="1" s="1"/>
  <c r="H1081" i="1"/>
  <c r="J1081" i="1" s="1"/>
  <c r="G1079" i="1"/>
  <c r="H1079" i="1" s="1"/>
  <c r="J1079" i="1" s="1"/>
  <c r="H1085" i="1"/>
  <c r="J1085" i="1" s="1"/>
  <c r="H1083" i="1"/>
  <c r="J1083" i="1" s="1"/>
  <c r="H1080" i="1"/>
  <c r="J1080" i="1" s="1"/>
  <c r="H1078" i="1"/>
  <c r="J1078" i="1" s="1"/>
  <c r="H1077" i="1"/>
  <c r="J1077" i="1" s="1"/>
  <c r="G1075" i="1"/>
  <c r="H1075" i="1" s="1"/>
  <c r="J1075" i="1" s="1"/>
  <c r="H1076" i="1"/>
  <c r="J1076" i="1" s="1"/>
  <c r="H1071" i="1"/>
  <c r="J1071" i="1" s="1"/>
  <c r="G1069" i="1"/>
  <c r="H1069" i="1" s="1"/>
  <c r="J1069" i="1" s="1"/>
  <c r="G1066" i="1"/>
  <c r="H1066" i="1" s="1"/>
  <c r="J1066" i="1" s="1"/>
  <c r="H1068" i="1"/>
  <c r="J1068" i="1" s="1"/>
  <c r="H1063" i="1"/>
  <c r="J1063" i="1" s="1"/>
  <c r="G1061" i="1"/>
  <c r="H1061" i="1" s="1"/>
  <c r="H1062" i="1"/>
  <c r="J1062" i="1" s="1"/>
  <c r="H1070" i="1"/>
  <c r="J1070" i="1" s="1"/>
  <c r="H1067" i="1"/>
  <c r="J1067" i="1" s="1"/>
  <c r="H1072" i="1"/>
  <c r="J1072" i="1" s="1"/>
  <c r="H1065" i="1"/>
  <c r="J1065" i="1" s="1"/>
  <c r="H1064" i="1"/>
  <c r="J1064" i="1" s="1"/>
  <c r="G1056" i="1"/>
  <c r="H1056" i="1" s="1"/>
  <c r="J1056" i="1" s="1"/>
  <c r="H1058" i="1"/>
  <c r="J1058" i="1" s="1"/>
  <c r="H1055" i="1"/>
  <c r="J1055" i="1" s="1"/>
  <c r="G1053" i="1"/>
  <c r="H1053" i="1" s="1"/>
  <c r="J1053" i="1" s="1"/>
  <c r="H1050" i="1"/>
  <c r="J1050" i="1" s="1"/>
  <c r="G1048" i="1"/>
  <c r="H1048" i="1" s="1"/>
  <c r="H1059" i="1"/>
  <c r="J1059" i="1" s="1"/>
  <c r="H1057" i="1"/>
  <c r="J1057" i="1" s="1"/>
  <c r="H1054" i="1"/>
  <c r="J1054" i="1" s="1"/>
  <c r="H1052" i="1"/>
  <c r="H1051" i="1"/>
  <c r="J1051" i="1" s="1"/>
  <c r="H1049" i="1"/>
  <c r="J1049" i="1" s="1"/>
  <c r="H1046" i="1"/>
  <c r="J1046" i="1" s="1"/>
  <c r="H1045" i="1"/>
  <c r="J1045" i="1" s="1"/>
  <c r="G1043" i="1"/>
  <c r="H1043" i="1" s="1"/>
  <c r="J1043" i="1" s="1"/>
  <c r="H1044" i="1"/>
  <c r="J1044" i="1" s="1"/>
  <c r="H1042" i="1"/>
  <c r="J1042" i="1" s="1"/>
  <c r="G1040" i="1"/>
  <c r="H1040" i="1" s="1"/>
  <c r="J1040" i="1" s="1"/>
  <c r="H1041" i="1"/>
  <c r="J1041" i="1" s="1"/>
  <c r="G1037" i="1"/>
  <c r="H1037" i="1" s="1"/>
  <c r="H1039" i="1"/>
  <c r="J1039" i="1" s="1"/>
  <c r="H1038" i="1"/>
  <c r="J1038" i="1" s="1"/>
  <c r="H1036" i="1"/>
  <c r="J1036" i="1" s="1"/>
  <c r="H1035" i="1"/>
  <c r="J1035" i="1" s="1"/>
  <c r="G1033" i="1"/>
  <c r="H1033" i="1" s="1"/>
  <c r="H1034" i="1"/>
  <c r="J1034" i="1" s="1"/>
  <c r="G1029" i="1"/>
  <c r="H1029" i="1" s="1"/>
  <c r="J1029" i="1" s="1"/>
  <c r="H1031" i="1"/>
  <c r="J1031" i="1" s="1"/>
  <c r="H1030" i="1"/>
  <c r="J1030" i="1" s="1"/>
  <c r="H1028" i="1"/>
  <c r="J1028" i="1" s="1"/>
  <c r="H1027" i="1"/>
  <c r="J1027" i="1" s="1"/>
  <c r="G1023" i="1"/>
  <c r="H1023" i="1" s="1"/>
  <c r="J1023" i="1" s="1"/>
  <c r="H1025" i="1"/>
  <c r="J1025" i="1" s="1"/>
  <c r="H1026" i="1"/>
  <c r="J1026" i="1" s="1"/>
  <c r="H1024" i="1"/>
  <c r="J1024" i="1" s="1"/>
  <c r="G1019" i="1"/>
  <c r="H1019" i="1" s="1"/>
  <c r="H1021" i="1"/>
  <c r="J1021" i="1" s="1"/>
  <c r="H1022" i="1"/>
  <c r="J1022" i="1" s="1"/>
  <c r="H1020" i="1"/>
  <c r="J1020" i="1" s="1"/>
  <c r="H1017" i="1"/>
  <c r="J1017" i="1" s="1"/>
  <c r="H1016" i="1"/>
  <c r="J1016" i="1" s="1"/>
  <c r="H1015" i="1"/>
  <c r="J1015" i="1" s="1"/>
  <c r="H1014" i="1"/>
  <c r="J1014" i="1" s="1"/>
  <c r="H1013" i="1"/>
  <c r="J1013" i="1" s="1"/>
  <c r="G1012" i="1"/>
  <c r="H1012" i="1" s="1"/>
  <c r="J1012" i="1" s="1"/>
  <c r="H1011" i="1"/>
  <c r="J1011" i="1" s="1"/>
  <c r="H1010" i="1"/>
  <c r="J1010" i="1" s="1"/>
  <c r="H1009" i="1"/>
  <c r="J1009" i="1" s="1"/>
  <c r="G1008" i="1"/>
  <c r="H1008" i="1" s="1"/>
  <c r="J1008" i="1" s="1"/>
  <c r="H1006" i="1"/>
  <c r="J1006" i="1" s="1"/>
  <c r="H1005" i="1"/>
  <c r="J1005" i="1" s="1"/>
  <c r="H1004" i="1"/>
  <c r="J1004" i="1" s="1"/>
  <c r="H1003" i="1"/>
  <c r="J1003" i="1" s="1"/>
  <c r="H1002" i="1"/>
  <c r="J1002" i="1" s="1"/>
  <c r="G1001" i="1"/>
  <c r="H1001" i="1" s="1"/>
  <c r="J1001" i="1" s="1"/>
  <c r="H1000" i="1"/>
  <c r="J1000" i="1" s="1"/>
  <c r="H999" i="1"/>
  <c r="J999" i="1" s="1"/>
  <c r="H998" i="1"/>
  <c r="J998" i="1" s="1"/>
  <c r="G997" i="1"/>
  <c r="H997" i="1" s="1"/>
  <c r="J997" i="1" s="1"/>
  <c r="H995" i="1"/>
  <c r="J995" i="1" s="1"/>
  <c r="H994" i="1"/>
  <c r="J994" i="1" s="1"/>
  <c r="H993" i="1"/>
  <c r="J993" i="1" s="1"/>
  <c r="H992" i="1"/>
  <c r="J992" i="1" s="1"/>
  <c r="H991" i="1"/>
  <c r="J991" i="1" s="1"/>
  <c r="G990" i="1"/>
  <c r="H990" i="1" s="1"/>
  <c r="J990" i="1" s="1"/>
  <c r="H989" i="1"/>
  <c r="J989" i="1" s="1"/>
  <c r="H988" i="1"/>
  <c r="J988" i="1" s="1"/>
  <c r="H987" i="1"/>
  <c r="J987" i="1" s="1"/>
  <c r="G986" i="1"/>
  <c r="H986" i="1" s="1"/>
  <c r="J986" i="1" s="1"/>
  <c r="H984" i="1"/>
  <c r="J984" i="1" s="1"/>
  <c r="H983" i="1"/>
  <c r="J983" i="1" s="1"/>
  <c r="H982" i="1"/>
  <c r="J982" i="1" s="1"/>
  <c r="G979" i="1"/>
  <c r="H979" i="1" s="1"/>
  <c r="J979" i="1" s="1"/>
  <c r="H981" i="1"/>
  <c r="J981" i="1" s="1"/>
  <c r="H980" i="1"/>
  <c r="J980" i="1" s="1"/>
  <c r="H978" i="1"/>
  <c r="J978" i="1" s="1"/>
  <c r="G975" i="1"/>
  <c r="H975" i="1" s="1"/>
  <c r="H977" i="1"/>
  <c r="J977" i="1" s="1"/>
  <c r="H976" i="1"/>
  <c r="J976" i="1" s="1"/>
  <c r="H972" i="1"/>
  <c r="J972" i="1" s="1"/>
  <c r="G970" i="1"/>
  <c r="H970" i="1" s="1"/>
  <c r="J970" i="1" s="1"/>
  <c r="H971" i="1"/>
  <c r="J971" i="1" s="1"/>
  <c r="H969" i="1"/>
  <c r="J969" i="1" s="1"/>
  <c r="H968" i="1"/>
  <c r="J968" i="1" s="1"/>
  <c r="G967" i="1"/>
  <c r="H967" i="1" s="1"/>
  <c r="J967" i="1" s="1"/>
  <c r="G965" i="1"/>
  <c r="H965" i="1" s="1"/>
  <c r="J965" i="1" s="1"/>
  <c r="H966" i="1"/>
  <c r="J966" i="1" s="1"/>
  <c r="H964" i="1"/>
  <c r="J964" i="1" s="1"/>
  <c r="G961" i="1"/>
  <c r="H961" i="1" s="1"/>
  <c r="H963" i="1"/>
  <c r="J963" i="1" s="1"/>
  <c r="H962" i="1"/>
  <c r="J962" i="1" s="1"/>
  <c r="H957" i="1"/>
  <c r="J957" i="1" s="1"/>
  <c r="H956" i="1"/>
  <c r="J956" i="1" s="1"/>
  <c r="H955" i="1"/>
  <c r="J955" i="1" s="1"/>
  <c r="H953" i="1"/>
  <c r="J953" i="1" s="1"/>
  <c r="H952" i="1"/>
  <c r="J952" i="1" s="1"/>
  <c r="H951" i="1"/>
  <c r="J951" i="1" s="1"/>
  <c r="H949" i="1"/>
  <c r="J949" i="1" s="1"/>
  <c r="H948" i="1"/>
  <c r="J948" i="1" s="1"/>
  <c r="H947" i="1"/>
  <c r="H945" i="1"/>
  <c r="J945" i="1" s="1"/>
  <c r="H944" i="1"/>
  <c r="J944" i="1" s="1"/>
  <c r="H943" i="1"/>
  <c r="J943" i="1" s="1"/>
  <c r="H942" i="1"/>
  <c r="J942" i="1" s="1"/>
  <c r="H937" i="1"/>
  <c r="J937" i="1" s="1"/>
  <c r="H936" i="1"/>
  <c r="J936" i="1" s="1"/>
  <c r="H935" i="1"/>
  <c r="J935" i="1" s="1"/>
  <c r="H934" i="1"/>
  <c r="H941" i="1"/>
  <c r="J941" i="1" s="1"/>
  <c r="H940" i="1"/>
  <c r="J940" i="1" s="1"/>
  <c r="G939" i="1"/>
  <c r="H939" i="1" s="1"/>
  <c r="H933" i="1"/>
  <c r="J933" i="1" s="1"/>
  <c r="H932" i="1"/>
  <c r="J932" i="1" s="1"/>
  <c r="G931" i="1"/>
  <c r="H931" i="1" s="1"/>
  <c r="H929" i="1"/>
  <c r="J929" i="1" s="1"/>
  <c r="H928" i="1"/>
  <c r="J928" i="1" s="1"/>
  <c r="H927" i="1"/>
  <c r="J927" i="1" s="1"/>
  <c r="H926" i="1"/>
  <c r="J926" i="1" s="1"/>
  <c r="H924" i="1"/>
  <c r="J924" i="1" s="1"/>
  <c r="H920" i="1"/>
  <c r="J920" i="1" s="1"/>
  <c r="H908" i="1"/>
  <c r="J908" i="1" s="1"/>
  <c r="H904" i="1"/>
  <c r="J904" i="1" s="1"/>
  <c r="H925" i="1"/>
  <c r="J925" i="1" s="1"/>
  <c r="H923" i="1"/>
  <c r="J923" i="1" s="1"/>
  <c r="H921" i="1"/>
  <c r="J921" i="1" s="1"/>
  <c r="H919" i="1"/>
  <c r="J919" i="1" s="1"/>
  <c r="H917" i="1"/>
  <c r="J917" i="1" s="1"/>
  <c r="H916" i="1"/>
  <c r="J916" i="1" s="1"/>
  <c r="H915" i="1"/>
  <c r="J915" i="1" s="1"/>
  <c r="H914" i="1"/>
  <c r="H912" i="1"/>
  <c r="J912" i="1" s="1"/>
  <c r="H911" i="1"/>
  <c r="J911" i="1" s="1"/>
  <c r="H910" i="1"/>
  <c r="J910" i="1" s="1"/>
  <c r="H909" i="1"/>
  <c r="J909" i="1" s="1"/>
  <c r="H907" i="1"/>
  <c r="J907" i="1" s="1"/>
  <c r="H905" i="1"/>
  <c r="J905" i="1" s="1"/>
  <c r="H903" i="1"/>
  <c r="J903" i="1" s="1"/>
  <c r="H901" i="1"/>
  <c r="J901" i="1" s="1"/>
  <c r="H900" i="1"/>
  <c r="J900" i="1" s="1"/>
  <c r="H899" i="1"/>
  <c r="J899" i="1" s="1"/>
  <c r="H898" i="1"/>
  <c r="H895" i="1"/>
  <c r="J895" i="1" s="1"/>
  <c r="H894" i="1"/>
  <c r="J894" i="1" s="1"/>
  <c r="H892" i="1"/>
  <c r="J892" i="1" s="1"/>
  <c r="H890" i="1"/>
  <c r="J890" i="1" s="1"/>
  <c r="H889" i="1"/>
  <c r="J889" i="1" s="1"/>
  <c r="H888" i="1"/>
  <c r="J888" i="1" s="1"/>
  <c r="H887" i="1"/>
  <c r="J887" i="1" s="1"/>
  <c r="H886" i="1"/>
  <c r="J886" i="1" s="1"/>
  <c r="H884" i="1"/>
  <c r="J884" i="1" s="1"/>
  <c r="H883" i="1"/>
  <c r="J883" i="1" s="1"/>
  <c r="H882" i="1"/>
  <c r="J882" i="1" s="1"/>
  <c r="H881" i="1"/>
  <c r="J881" i="1" s="1"/>
  <c r="H880" i="1"/>
  <c r="J880" i="1" s="1"/>
  <c r="H879" i="1"/>
  <c r="J879" i="1" s="1"/>
  <c r="H877" i="1"/>
  <c r="J877" i="1" s="1"/>
  <c r="H876" i="1"/>
  <c r="J876" i="1" s="1"/>
  <c r="H875" i="1"/>
  <c r="J875" i="1" s="1"/>
  <c r="H874" i="1"/>
  <c r="J874" i="1" s="1"/>
  <c r="H872" i="1"/>
  <c r="J872" i="1" s="1"/>
  <c r="H871" i="1"/>
  <c r="J871" i="1" s="1"/>
  <c r="H870" i="1"/>
  <c r="J870" i="1" s="1"/>
  <c r="H869" i="1"/>
  <c r="J869" i="1" s="1"/>
  <c r="H868" i="1"/>
  <c r="J868" i="1" s="1"/>
  <c r="H867" i="1"/>
  <c r="H850" i="1"/>
  <c r="J850" i="1" s="1"/>
  <c r="H849" i="1"/>
  <c r="J849" i="1" s="1"/>
  <c r="G848" i="1"/>
  <c r="H848" i="1" s="1"/>
  <c r="J848" i="1" s="1"/>
  <c r="H832" i="1"/>
  <c r="J832" i="1" s="1"/>
  <c r="H831" i="1"/>
  <c r="J831" i="1" s="1"/>
  <c r="G830" i="1"/>
  <c r="H830" i="1" s="1"/>
  <c r="J830" i="1" s="1"/>
  <c r="H862" i="1"/>
  <c r="J862" i="1" s="1"/>
  <c r="H861" i="1"/>
  <c r="J861" i="1" s="1"/>
  <c r="H860" i="1"/>
  <c r="J860" i="1" s="1"/>
  <c r="H859" i="1"/>
  <c r="J859" i="1" s="1"/>
  <c r="H858" i="1"/>
  <c r="J858" i="1" s="1"/>
  <c r="H856" i="1"/>
  <c r="J856" i="1" s="1"/>
  <c r="H855" i="1"/>
  <c r="J855" i="1" s="1"/>
  <c r="H854" i="1"/>
  <c r="J854" i="1" s="1"/>
  <c r="H853" i="1"/>
  <c r="J853" i="1" s="1"/>
  <c r="H852" i="1"/>
  <c r="J852" i="1" s="1"/>
  <c r="H851" i="1"/>
  <c r="J851" i="1" s="1"/>
  <c r="H845" i="1"/>
  <c r="J845" i="1" s="1"/>
  <c r="H844" i="1"/>
  <c r="J844" i="1" s="1"/>
  <c r="H842" i="1"/>
  <c r="J842" i="1" s="1"/>
  <c r="H841" i="1"/>
  <c r="J841" i="1" s="1"/>
  <c r="H840" i="1"/>
  <c r="J840" i="1" s="1"/>
  <c r="H839" i="1"/>
  <c r="J839" i="1" s="1"/>
  <c r="H837" i="1"/>
  <c r="J837" i="1" s="1"/>
  <c r="H836" i="1"/>
  <c r="J836" i="1" s="1"/>
  <c r="H835" i="1"/>
  <c r="J835" i="1" s="1"/>
  <c r="H834" i="1"/>
  <c r="H833" i="1"/>
  <c r="J833" i="1" s="1"/>
  <c r="H826" i="1"/>
  <c r="J826" i="1" s="1"/>
  <c r="H825" i="1"/>
  <c r="J825" i="1" s="1"/>
  <c r="H824" i="1"/>
  <c r="J824" i="1" s="1"/>
  <c r="H823" i="1"/>
  <c r="J823" i="1" s="1"/>
  <c r="H822" i="1"/>
  <c r="J822" i="1" s="1"/>
  <c r="H821" i="1"/>
  <c r="J821" i="1" s="1"/>
  <c r="H820" i="1"/>
  <c r="J820" i="1" s="1"/>
  <c r="H819" i="1"/>
  <c r="J819" i="1" s="1"/>
  <c r="H818" i="1"/>
  <c r="J818" i="1" s="1"/>
  <c r="H817" i="1"/>
  <c r="H815" i="1"/>
  <c r="J815" i="1" s="1"/>
  <c r="H814" i="1"/>
  <c r="J814" i="1" s="1"/>
  <c r="H813" i="1"/>
  <c r="J813" i="1" s="1"/>
  <c r="H812" i="1"/>
  <c r="J812" i="1" s="1"/>
  <c r="H811" i="1"/>
  <c r="J811" i="1" s="1"/>
  <c r="H810" i="1"/>
  <c r="J810" i="1" s="1"/>
  <c r="H809" i="1"/>
  <c r="J809" i="1" s="1"/>
  <c r="H808" i="1"/>
  <c r="J808" i="1" s="1"/>
  <c r="H807" i="1"/>
  <c r="H805" i="1"/>
  <c r="J805" i="1" s="1"/>
  <c r="H804" i="1"/>
  <c r="J804" i="1" s="1"/>
  <c r="H803" i="1"/>
  <c r="J803" i="1" s="1"/>
  <c r="H802" i="1"/>
  <c r="J802" i="1" s="1"/>
  <c r="H801" i="1"/>
  <c r="J801" i="1" s="1"/>
  <c r="H800" i="1"/>
  <c r="J800" i="1" s="1"/>
  <c r="H799" i="1"/>
  <c r="J799" i="1" s="1"/>
  <c r="H798" i="1"/>
  <c r="J798" i="1" s="1"/>
  <c r="H797" i="1"/>
  <c r="J797" i="1" s="1"/>
  <c r="H795" i="1"/>
  <c r="J795" i="1" s="1"/>
  <c r="H794" i="1"/>
  <c r="J794" i="1" s="1"/>
  <c r="H793" i="1"/>
  <c r="J793" i="1" s="1"/>
  <c r="H792" i="1"/>
  <c r="J792" i="1" s="1"/>
  <c r="H791" i="1"/>
  <c r="J791" i="1" s="1"/>
  <c r="H790" i="1"/>
  <c r="J790" i="1" s="1"/>
  <c r="H789" i="1"/>
  <c r="J789" i="1" s="1"/>
  <c r="H788" i="1"/>
  <c r="J788" i="1" s="1"/>
  <c r="H787" i="1"/>
  <c r="J787" i="1" s="1"/>
  <c r="H786" i="1"/>
  <c r="J786" i="1" s="1"/>
  <c r="H785" i="1"/>
  <c r="J785" i="1" s="1"/>
  <c r="H784" i="1"/>
  <c r="J784" i="1" s="1"/>
  <c r="H783" i="1"/>
  <c r="H781" i="1"/>
  <c r="J781" i="1" s="1"/>
  <c r="H780" i="1"/>
  <c r="J780" i="1" s="1"/>
  <c r="H779" i="1"/>
  <c r="J779" i="1" s="1"/>
  <c r="H778" i="1"/>
  <c r="J778" i="1" s="1"/>
  <c r="H777" i="1"/>
  <c r="J777" i="1" s="1"/>
  <c r="H776" i="1"/>
  <c r="J776" i="1" s="1"/>
  <c r="H775" i="1"/>
  <c r="J775" i="1" s="1"/>
  <c r="H774" i="1"/>
  <c r="J774" i="1" s="1"/>
  <c r="H773" i="1"/>
  <c r="J773" i="1" s="1"/>
  <c r="H772" i="1"/>
  <c r="J772" i="1" s="1"/>
  <c r="H771" i="1"/>
  <c r="J771" i="1" s="1"/>
  <c r="H770" i="1"/>
  <c r="J770" i="1" s="1"/>
  <c r="H769" i="1"/>
  <c r="J769" i="1" s="1"/>
  <c r="H767" i="1"/>
  <c r="J767" i="1" s="1"/>
  <c r="H766" i="1"/>
  <c r="J766" i="1" s="1"/>
  <c r="H765" i="1"/>
  <c r="J765" i="1" s="1"/>
  <c r="H764" i="1"/>
  <c r="J764" i="1" s="1"/>
  <c r="H763" i="1"/>
  <c r="J763" i="1" s="1"/>
  <c r="H762" i="1"/>
  <c r="J762" i="1" s="1"/>
  <c r="H761" i="1"/>
  <c r="J761" i="1" s="1"/>
  <c r="H760" i="1"/>
  <c r="J760" i="1" s="1"/>
  <c r="H759" i="1"/>
  <c r="J759" i="1" s="1"/>
  <c r="H757" i="1"/>
  <c r="J757" i="1" s="1"/>
  <c r="H756" i="1"/>
  <c r="J756" i="1" s="1"/>
  <c r="H755" i="1"/>
  <c r="J755" i="1" s="1"/>
  <c r="H753" i="1"/>
  <c r="J753" i="1" s="1"/>
  <c r="H752" i="1"/>
  <c r="J752" i="1" s="1"/>
  <c r="H751" i="1"/>
  <c r="J751" i="1" s="1"/>
  <c r="H738" i="1"/>
  <c r="J738" i="1" s="1"/>
  <c r="H737" i="1"/>
  <c r="J737" i="1" s="1"/>
  <c r="G736" i="1"/>
  <c r="H736" i="1" s="1"/>
  <c r="J736" i="1" s="1"/>
  <c r="H732" i="1"/>
  <c r="J732" i="1" s="1"/>
  <c r="G730" i="1"/>
  <c r="H730" i="1" s="1"/>
  <c r="J730" i="1" s="1"/>
  <c r="H731" i="1"/>
  <c r="J731" i="1" s="1"/>
  <c r="H749" i="1"/>
  <c r="J749" i="1" s="1"/>
  <c r="H748" i="1"/>
  <c r="J748" i="1" s="1"/>
  <c r="H747" i="1"/>
  <c r="J747" i="1" s="1"/>
  <c r="H745" i="1"/>
  <c r="J745" i="1" s="1"/>
  <c r="H744" i="1"/>
  <c r="J744" i="1" s="1"/>
  <c r="H743" i="1"/>
  <c r="J743" i="1" s="1"/>
  <c r="H742" i="1"/>
  <c r="J742" i="1" s="1"/>
  <c r="H741" i="1"/>
  <c r="J741" i="1" s="1"/>
  <c r="H740" i="1"/>
  <c r="J740" i="1" s="1"/>
  <c r="H739" i="1"/>
  <c r="J739" i="1" s="1"/>
  <c r="H734" i="1"/>
  <c r="H733" i="1"/>
  <c r="J733" i="1" s="1"/>
  <c r="H728" i="1"/>
  <c r="J728" i="1" s="1"/>
  <c r="H727" i="1"/>
  <c r="J727" i="1" s="1"/>
  <c r="H726" i="1"/>
  <c r="J726" i="1" s="1"/>
  <c r="H725" i="1"/>
  <c r="J725" i="1" s="1"/>
  <c r="H724" i="1"/>
  <c r="J724" i="1" s="1"/>
  <c r="H722" i="1"/>
  <c r="J722" i="1" s="1"/>
  <c r="H721" i="1"/>
  <c r="J721" i="1" s="1"/>
  <c r="H720" i="1"/>
  <c r="J720" i="1" s="1"/>
  <c r="H719" i="1"/>
  <c r="J719" i="1" s="1"/>
  <c r="H718" i="1"/>
  <c r="J718" i="1" s="1"/>
  <c r="H716" i="1"/>
  <c r="J716" i="1" s="1"/>
  <c r="H715" i="1"/>
  <c r="J715" i="1" s="1"/>
  <c r="H713" i="1"/>
  <c r="J713" i="1" s="1"/>
  <c r="H712" i="1"/>
  <c r="J712" i="1" s="1"/>
  <c r="H710" i="1"/>
  <c r="J710" i="1" s="1"/>
  <c r="H709" i="1"/>
  <c r="H707" i="1"/>
  <c r="J707" i="1" s="1"/>
  <c r="H706" i="1"/>
  <c r="J706" i="1" s="1"/>
  <c r="H704" i="1"/>
  <c r="J704" i="1" s="1"/>
  <c r="H703" i="1"/>
  <c r="J703" i="1" s="1"/>
  <c r="H701" i="1"/>
  <c r="J701" i="1" s="1"/>
  <c r="H700" i="1"/>
  <c r="J700" i="1" s="1"/>
  <c r="H699" i="1"/>
  <c r="H695" i="1"/>
  <c r="J695" i="1" s="1"/>
  <c r="H696" i="1"/>
  <c r="J696" i="1" s="1"/>
  <c r="H694" i="1"/>
  <c r="J694" i="1" s="1"/>
  <c r="H688" i="1"/>
  <c r="J688" i="1" s="1"/>
  <c r="H687" i="1"/>
  <c r="J687" i="1" s="1"/>
  <c r="G686" i="1"/>
  <c r="H686" i="1" s="1"/>
  <c r="J686" i="1" s="1"/>
  <c r="H691" i="1"/>
  <c r="J691" i="1" s="1"/>
  <c r="H690" i="1"/>
  <c r="J690" i="1" s="1"/>
  <c r="H689" i="1"/>
  <c r="H684" i="1"/>
  <c r="J684" i="1" s="1"/>
  <c r="H683" i="1"/>
  <c r="J683" i="1" s="1"/>
  <c r="H674" i="1"/>
  <c r="J674" i="1" s="1"/>
  <c r="H673" i="1"/>
  <c r="J673" i="1" s="1"/>
  <c r="H672" i="1"/>
  <c r="J672" i="1" s="1"/>
  <c r="H679" i="1"/>
  <c r="J679" i="1" s="1"/>
  <c r="H678" i="1"/>
  <c r="J678" i="1" s="1"/>
  <c r="H677" i="1"/>
  <c r="J677" i="1" s="1"/>
  <c r="H676" i="1"/>
  <c r="J676" i="1" s="1"/>
  <c r="H675" i="1"/>
  <c r="J675" i="1" s="1"/>
  <c r="H670" i="1"/>
  <c r="J670" i="1" s="1"/>
  <c r="H669" i="1"/>
  <c r="J669" i="1" s="1"/>
  <c r="H668" i="1"/>
  <c r="J668" i="1" s="1"/>
  <c r="H667" i="1"/>
  <c r="J667" i="1" s="1"/>
  <c r="H666" i="1"/>
  <c r="J666" i="1" s="1"/>
  <c r="H665" i="1"/>
  <c r="J665" i="1" s="1"/>
  <c r="H664" i="1"/>
  <c r="J664" i="1" s="1"/>
  <c r="H662" i="1"/>
  <c r="J662" i="1" s="1"/>
  <c r="H661" i="1"/>
  <c r="J661" i="1" s="1"/>
  <c r="H660" i="1"/>
  <c r="J660" i="1" s="1"/>
  <c r="H659" i="1"/>
  <c r="J659" i="1" s="1"/>
  <c r="H658" i="1"/>
  <c r="J658" i="1" s="1"/>
  <c r="H657" i="1"/>
  <c r="J657" i="1" s="1"/>
  <c r="H656" i="1"/>
  <c r="J656" i="1" s="1"/>
  <c r="H655" i="1"/>
  <c r="J655" i="1" s="1"/>
  <c r="H654" i="1"/>
  <c r="J654" i="1" s="1"/>
  <c r="H653" i="1"/>
  <c r="J653" i="1" s="1"/>
  <c r="H651" i="1"/>
  <c r="J651" i="1" s="1"/>
  <c r="H650" i="1"/>
  <c r="J650" i="1" s="1"/>
  <c r="H649" i="1"/>
  <c r="J649" i="1" s="1"/>
  <c r="H648" i="1"/>
  <c r="J648" i="1" s="1"/>
  <c r="H647" i="1"/>
  <c r="J647" i="1" s="1"/>
  <c r="H646" i="1"/>
  <c r="J646" i="1" s="1"/>
  <c r="H645" i="1"/>
  <c r="J645" i="1" s="1"/>
  <c r="H644" i="1"/>
  <c r="J644" i="1" s="1"/>
  <c r="H643" i="1"/>
  <c r="J643" i="1" s="1"/>
  <c r="H642" i="1"/>
  <c r="J642" i="1" s="1"/>
  <c r="H641" i="1"/>
  <c r="J641" i="1" s="1"/>
  <c r="H640" i="1"/>
  <c r="J640" i="1" s="1"/>
  <c r="H639" i="1"/>
  <c r="J639" i="1" s="1"/>
  <c r="H638" i="1"/>
  <c r="J638" i="1" s="1"/>
  <c r="H637" i="1"/>
  <c r="J637" i="1" s="1"/>
  <c r="H636" i="1"/>
  <c r="J636" i="1" s="1"/>
  <c r="H635" i="1"/>
  <c r="J635" i="1" s="1"/>
  <c r="H634" i="1"/>
  <c r="J634" i="1" s="1"/>
  <c r="H633" i="1"/>
  <c r="J633" i="1" s="1"/>
  <c r="H632" i="1"/>
  <c r="J632" i="1" s="1"/>
  <c r="H631" i="1"/>
  <c r="J631" i="1" s="1"/>
  <c r="H630" i="1"/>
  <c r="J630" i="1" s="1"/>
  <c r="H629" i="1"/>
  <c r="J629" i="1" s="1"/>
  <c r="H628" i="1"/>
  <c r="J628" i="1" s="1"/>
  <c r="H627" i="1"/>
  <c r="J627" i="1" s="1"/>
  <c r="H626" i="1"/>
  <c r="J626" i="1" s="1"/>
  <c r="H625" i="1"/>
  <c r="J625" i="1" s="1"/>
  <c r="H623" i="1"/>
  <c r="J623" i="1" s="1"/>
  <c r="H622" i="1"/>
  <c r="J622" i="1" s="1"/>
  <c r="H621" i="1"/>
  <c r="J621" i="1" s="1"/>
  <c r="H620" i="1"/>
  <c r="J620" i="1" s="1"/>
  <c r="H619" i="1"/>
  <c r="J619" i="1" s="1"/>
  <c r="H563" i="1"/>
  <c r="J563" i="1" s="1"/>
  <c r="H562" i="1"/>
  <c r="J562" i="1" s="1"/>
  <c r="H561" i="1"/>
  <c r="J561" i="1" s="1"/>
  <c r="H554" i="1"/>
  <c r="J554" i="1" s="1"/>
  <c r="H553" i="1"/>
  <c r="J553" i="1" s="1"/>
  <c r="G552" i="1"/>
  <c r="H552" i="1" s="1"/>
  <c r="J552" i="1" s="1"/>
  <c r="H551" i="1"/>
  <c r="J551" i="1" s="1"/>
  <c r="H550" i="1"/>
  <c r="J550" i="1" s="1"/>
  <c r="H549" i="1"/>
  <c r="J549" i="1" s="1"/>
  <c r="H541" i="1"/>
  <c r="J541" i="1" s="1"/>
  <c r="H540" i="1"/>
  <c r="J540" i="1" s="1"/>
  <c r="G539" i="1"/>
  <c r="H539" i="1" s="1"/>
  <c r="J539" i="1" s="1"/>
  <c r="H538" i="1"/>
  <c r="J538" i="1" s="1"/>
  <c r="H537" i="1"/>
  <c r="J537" i="1" s="1"/>
  <c r="H536" i="1"/>
  <c r="J536" i="1" s="1"/>
  <c r="H616" i="1"/>
  <c r="J616" i="1" s="1"/>
  <c r="H615" i="1"/>
  <c r="J615" i="1" s="1"/>
  <c r="H614" i="1"/>
  <c r="J614" i="1" s="1"/>
  <c r="H612" i="1"/>
  <c r="J612" i="1" s="1"/>
  <c r="H611" i="1"/>
  <c r="J611" i="1" s="1"/>
  <c r="H610" i="1"/>
  <c r="J610" i="1" s="1"/>
  <c r="H609" i="1"/>
  <c r="J609" i="1" s="1"/>
  <c r="H608" i="1"/>
  <c r="J608" i="1" s="1"/>
  <c r="H607" i="1"/>
  <c r="J607" i="1" s="1"/>
  <c r="H606" i="1"/>
  <c r="J606" i="1" s="1"/>
  <c r="H603" i="1"/>
  <c r="J603" i="1" s="1"/>
  <c r="H602" i="1"/>
  <c r="J602" i="1" s="1"/>
  <c r="H601" i="1"/>
  <c r="J601" i="1" s="1"/>
  <c r="H599" i="1"/>
  <c r="J599" i="1" s="1"/>
  <c r="H598" i="1"/>
  <c r="J598" i="1" s="1"/>
  <c r="H597" i="1"/>
  <c r="J597" i="1" s="1"/>
  <c r="H596" i="1"/>
  <c r="J596" i="1" s="1"/>
  <c r="H595" i="1"/>
  <c r="J595" i="1" s="1"/>
  <c r="H594" i="1"/>
  <c r="J594" i="1" s="1"/>
  <c r="H593" i="1"/>
  <c r="J593" i="1" s="1"/>
  <c r="H568" i="1"/>
  <c r="J568" i="1" s="1"/>
  <c r="H567" i="1"/>
  <c r="J567" i="1" s="1"/>
  <c r="H566" i="1"/>
  <c r="J566" i="1" s="1"/>
  <c r="H565" i="1"/>
  <c r="J565" i="1" s="1"/>
  <c r="H564" i="1"/>
  <c r="J564" i="1" s="1"/>
  <c r="H559" i="1"/>
  <c r="J559" i="1" s="1"/>
  <c r="H558" i="1"/>
  <c r="J558" i="1" s="1"/>
  <c r="H555" i="1"/>
  <c r="H547" i="1"/>
  <c r="J547" i="1" s="1"/>
  <c r="H546" i="1"/>
  <c r="J546" i="1" s="1"/>
  <c r="H545" i="1"/>
  <c r="J545" i="1" s="1"/>
  <c r="H542" i="1"/>
  <c r="J542" i="1" s="1"/>
  <c r="H534" i="1"/>
  <c r="J534" i="1" s="1"/>
  <c r="H533" i="1"/>
  <c r="J533" i="1" s="1"/>
  <c r="H532" i="1"/>
  <c r="J532" i="1" s="1"/>
  <c r="H531" i="1"/>
  <c r="H527" i="1"/>
  <c r="J527" i="1" s="1"/>
  <c r="H526" i="1"/>
  <c r="J526" i="1" s="1"/>
  <c r="H525" i="1"/>
  <c r="J525" i="1" s="1"/>
  <c r="H523" i="1"/>
  <c r="J523" i="1" s="1"/>
  <c r="H522" i="1"/>
  <c r="J522" i="1" s="1"/>
  <c r="H521" i="1"/>
  <c r="J521" i="1" s="1"/>
  <c r="H515" i="1"/>
  <c r="J515" i="1" s="1"/>
  <c r="H514" i="1"/>
  <c r="J514" i="1" s="1"/>
  <c r="H513" i="1"/>
  <c r="J513" i="1" s="1"/>
  <c r="H512" i="1"/>
  <c r="J512" i="1" s="1"/>
  <c r="H508" i="1"/>
  <c r="J508" i="1" s="1"/>
  <c r="H507" i="1"/>
  <c r="J507" i="1" s="1"/>
  <c r="H506" i="1"/>
  <c r="J506" i="1" s="1"/>
  <c r="H502" i="1"/>
  <c r="J502" i="1" s="1"/>
  <c r="H501" i="1"/>
  <c r="J501" i="1" s="1"/>
  <c r="H519" i="1"/>
  <c r="J519" i="1" s="1"/>
  <c r="H518" i="1"/>
  <c r="J518" i="1" s="1"/>
  <c r="H517" i="1"/>
  <c r="J517" i="1" s="1"/>
  <c r="H516" i="1"/>
  <c r="J516" i="1" s="1"/>
  <c r="J509" i="1"/>
  <c r="H505" i="1"/>
  <c r="J505" i="1" s="1"/>
  <c r="H504" i="1"/>
  <c r="J504" i="1" s="1"/>
  <c r="H503" i="1"/>
  <c r="J503" i="1" s="1"/>
  <c r="H499" i="1"/>
  <c r="J499" i="1" s="1"/>
  <c r="H498" i="1"/>
  <c r="J498" i="1" s="1"/>
  <c r="H497" i="1"/>
  <c r="J497" i="1" s="1"/>
  <c r="H496" i="1"/>
  <c r="J496" i="1" s="1"/>
  <c r="H495" i="1"/>
  <c r="J495" i="1" s="1"/>
  <c r="H494" i="1"/>
  <c r="J494" i="1" s="1"/>
  <c r="H493" i="1"/>
  <c r="J493" i="1" s="1"/>
  <c r="H492" i="1"/>
  <c r="J492" i="1" s="1"/>
  <c r="H490" i="1"/>
  <c r="J490" i="1" s="1"/>
  <c r="H488" i="1"/>
  <c r="J488" i="1" s="1"/>
  <c r="H487" i="1"/>
  <c r="J487" i="1" s="1"/>
  <c r="H486" i="1"/>
  <c r="J486" i="1" s="1"/>
  <c r="H485" i="1"/>
  <c r="J485" i="1" s="1"/>
  <c r="H484" i="1"/>
  <c r="J484" i="1" s="1"/>
  <c r="H482" i="1"/>
  <c r="J482" i="1" s="1"/>
  <c r="H481" i="1"/>
  <c r="J481" i="1" s="1"/>
  <c r="H479" i="1"/>
  <c r="H478" i="1"/>
  <c r="H475" i="1"/>
  <c r="J475" i="1" s="1"/>
  <c r="H474" i="1"/>
  <c r="J474" i="1" s="1"/>
  <c r="H471" i="1"/>
  <c r="J471" i="1" s="1"/>
  <c r="H470" i="1"/>
  <c r="J470" i="1" s="1"/>
  <c r="G469" i="1"/>
  <c r="H469" i="1" s="1"/>
  <c r="J469" i="1" s="1"/>
  <c r="H467" i="1"/>
  <c r="J467" i="1" s="1"/>
  <c r="H466" i="1"/>
  <c r="J466" i="1" s="1"/>
  <c r="G465" i="1"/>
  <c r="H465" i="1" s="1"/>
  <c r="J465" i="1" s="1"/>
  <c r="H461" i="1"/>
  <c r="J461" i="1" s="1"/>
  <c r="H460" i="1"/>
  <c r="J460" i="1" s="1"/>
  <c r="H458" i="1"/>
  <c r="H457" i="1"/>
  <c r="J457" i="1" s="1"/>
  <c r="H456" i="1"/>
  <c r="J456" i="1" s="1"/>
  <c r="H472" i="1"/>
  <c r="J472" i="1" s="1"/>
  <c r="H468" i="1"/>
  <c r="J468" i="1" s="1"/>
  <c r="H464" i="1"/>
  <c r="J464" i="1" s="1"/>
  <c r="H463" i="1"/>
  <c r="J463" i="1" s="1"/>
  <c r="H462" i="1"/>
  <c r="J462" i="1" s="1"/>
  <c r="H454" i="1"/>
  <c r="J454" i="1" s="1"/>
  <c r="H453" i="1"/>
  <c r="J453" i="1" s="1"/>
  <c r="H452" i="1"/>
  <c r="J452" i="1" s="1"/>
  <c r="H451" i="1"/>
  <c r="H450" i="1"/>
  <c r="J450" i="1" s="1"/>
  <c r="H448" i="1"/>
  <c r="J448" i="1" s="1"/>
  <c r="H447" i="1"/>
  <c r="J447" i="1" s="1"/>
  <c r="H439" i="1"/>
  <c r="J439" i="1" s="1"/>
  <c r="H438" i="1"/>
  <c r="J438" i="1" s="1"/>
  <c r="G437" i="1"/>
  <c r="H437" i="1" s="1"/>
  <c r="J437" i="1" s="1"/>
  <c r="H432" i="1"/>
  <c r="J432" i="1" s="1"/>
  <c r="H431" i="1"/>
  <c r="H429" i="1"/>
  <c r="J429" i="1" s="1"/>
  <c r="H428" i="1"/>
  <c r="J428" i="1" s="1"/>
  <c r="H427" i="1"/>
  <c r="J427" i="1" s="1"/>
  <c r="H425" i="1"/>
  <c r="J425" i="1" s="1"/>
  <c r="H424" i="1"/>
  <c r="J424" i="1" s="1"/>
  <c r="H423" i="1"/>
  <c r="H444" i="1"/>
  <c r="J444" i="1" s="1"/>
  <c r="H443" i="1"/>
  <c r="J443" i="1" s="1"/>
  <c r="H442" i="1"/>
  <c r="J442" i="1" s="1"/>
  <c r="H441" i="1"/>
  <c r="J441" i="1" s="1"/>
  <c r="H440" i="1"/>
  <c r="J440" i="1" s="1"/>
  <c r="H436" i="1"/>
  <c r="J436" i="1" s="1"/>
  <c r="H435" i="1"/>
  <c r="J435" i="1" s="1"/>
  <c r="H434" i="1"/>
  <c r="J434" i="1" s="1"/>
  <c r="H433" i="1"/>
  <c r="J433" i="1" s="1"/>
  <c r="H421" i="1"/>
  <c r="J421" i="1" s="1"/>
  <c r="H420" i="1"/>
  <c r="J420" i="1" s="1"/>
  <c r="H419" i="1"/>
  <c r="J419" i="1" s="1"/>
  <c r="H418" i="1"/>
  <c r="J418" i="1" s="1"/>
  <c r="H417" i="1"/>
  <c r="J417" i="1" s="1"/>
  <c r="H416" i="1"/>
  <c r="J416" i="1" s="1"/>
  <c r="H415" i="1"/>
  <c r="J415" i="1" s="1"/>
  <c r="H414" i="1"/>
  <c r="J414" i="1" s="1"/>
  <c r="H413" i="1"/>
  <c r="J413" i="1" s="1"/>
  <c r="J411" i="1"/>
  <c r="H410" i="1"/>
  <c r="J410" i="1" s="1"/>
  <c r="H408" i="1"/>
  <c r="J408" i="1" s="1"/>
  <c r="H407" i="1"/>
  <c r="J407" i="1" s="1"/>
  <c r="H406" i="1"/>
  <c r="J406" i="1" s="1"/>
  <c r="H404" i="1"/>
  <c r="J404" i="1" s="1"/>
  <c r="H400" i="1"/>
  <c r="J400" i="1" s="1"/>
  <c r="H399" i="1"/>
  <c r="H394" i="1"/>
  <c r="J394" i="1" s="1"/>
  <c r="H393" i="1"/>
  <c r="J393" i="1" s="1"/>
  <c r="H392" i="1"/>
  <c r="J392" i="1" s="1"/>
  <c r="H391" i="1"/>
  <c r="J391" i="1" s="1"/>
  <c r="G390" i="1"/>
  <c r="H390" i="1" s="1"/>
  <c r="H389" i="1"/>
  <c r="J389" i="1" s="1"/>
  <c r="H388" i="1"/>
  <c r="J388" i="1" s="1"/>
  <c r="H387" i="1"/>
  <c r="J387" i="1" s="1"/>
  <c r="H385" i="1"/>
  <c r="J385" i="1" s="1"/>
  <c r="H384" i="1"/>
  <c r="J384" i="1" s="1"/>
  <c r="H383" i="1"/>
  <c r="J383" i="1" s="1"/>
  <c r="H373" i="1"/>
  <c r="J373" i="1" s="1"/>
  <c r="H372" i="1"/>
  <c r="J372" i="1" s="1"/>
  <c r="G371" i="1"/>
  <c r="H371" i="1" s="1"/>
  <c r="J371" i="1" s="1"/>
  <c r="H401" i="1"/>
  <c r="J401" i="1" s="1"/>
  <c r="H397" i="1"/>
  <c r="J397" i="1" s="1"/>
  <c r="H396" i="1"/>
  <c r="J396" i="1" s="1"/>
  <c r="H395" i="1"/>
  <c r="J395" i="1" s="1"/>
  <c r="H381" i="1"/>
  <c r="J381" i="1" s="1"/>
  <c r="H380" i="1"/>
  <c r="J380" i="1" s="1"/>
  <c r="H378" i="1"/>
  <c r="J378" i="1" s="1"/>
  <c r="H377" i="1"/>
  <c r="J377" i="1" s="1"/>
  <c r="H376" i="1"/>
  <c r="J376" i="1" s="1"/>
  <c r="H375" i="1"/>
  <c r="J375" i="1" s="1"/>
  <c r="H369" i="1"/>
  <c r="J369" i="1" s="1"/>
  <c r="H368" i="1"/>
  <c r="J368" i="1" s="1"/>
  <c r="H367" i="1"/>
  <c r="J367" i="1" s="1"/>
  <c r="H360" i="1"/>
  <c r="J360" i="1" s="1"/>
  <c r="H359" i="1"/>
  <c r="J359" i="1" s="1"/>
  <c r="G358" i="1"/>
  <c r="H358" i="1" s="1"/>
  <c r="J358" i="1" s="1"/>
  <c r="H353" i="1"/>
  <c r="J353" i="1" s="1"/>
  <c r="H352" i="1"/>
  <c r="J352" i="1" s="1"/>
  <c r="H350" i="1"/>
  <c r="J350" i="1" s="1"/>
  <c r="H349" i="1"/>
  <c r="J349" i="1" s="1"/>
  <c r="H348" i="1"/>
  <c r="J348" i="1" s="1"/>
  <c r="H364" i="1"/>
  <c r="J364" i="1" s="1"/>
  <c r="H363" i="1"/>
  <c r="J363" i="1" s="1"/>
  <c r="H362" i="1"/>
  <c r="J362" i="1" s="1"/>
  <c r="H361" i="1"/>
  <c r="J361" i="1" s="1"/>
  <c r="H357" i="1"/>
  <c r="J357" i="1" s="1"/>
  <c r="H356" i="1"/>
  <c r="J356" i="1" s="1"/>
  <c r="H355" i="1"/>
  <c r="J355" i="1" s="1"/>
  <c r="H354" i="1"/>
  <c r="J354" i="1" s="1"/>
  <c r="H346" i="1"/>
  <c r="J346" i="1" s="1"/>
  <c r="H345" i="1"/>
  <c r="J345" i="1" s="1"/>
  <c r="H344" i="1"/>
  <c r="J344" i="1" s="1"/>
  <c r="H342" i="1"/>
  <c r="J342" i="1" s="1"/>
  <c r="H341" i="1"/>
  <c r="J341" i="1" s="1"/>
  <c r="H340" i="1"/>
  <c r="J340" i="1" s="1"/>
  <c r="H339" i="1"/>
  <c r="J339" i="1" s="1"/>
  <c r="H338" i="1"/>
  <c r="J338" i="1" s="1"/>
  <c r="H337" i="1"/>
  <c r="J337" i="1" s="1"/>
  <c r="H336" i="1"/>
  <c r="J336" i="1" s="1"/>
  <c r="H335" i="1"/>
  <c r="J335" i="1" s="1"/>
  <c r="H333" i="1"/>
  <c r="J333" i="1" s="1"/>
  <c r="H332" i="1"/>
  <c r="J332" i="1" s="1"/>
  <c r="H330" i="1"/>
  <c r="H321" i="1"/>
  <c r="J321" i="1" s="1"/>
  <c r="H320" i="1"/>
  <c r="J320" i="1" s="1"/>
  <c r="G319" i="1"/>
  <c r="H319" i="1" s="1"/>
  <c r="J319" i="1" s="1"/>
  <c r="H317" i="1"/>
  <c r="J317" i="1" s="1"/>
  <c r="H316" i="1"/>
  <c r="J316" i="1" s="1"/>
  <c r="G315" i="1"/>
  <c r="H315" i="1" s="1"/>
  <c r="J315" i="1" s="1"/>
  <c r="H298" i="1"/>
  <c r="J298" i="1" s="1"/>
  <c r="H297" i="1"/>
  <c r="J297" i="1" s="1"/>
  <c r="H326" i="1"/>
  <c r="J326" i="1" s="1"/>
  <c r="H325" i="1"/>
  <c r="J325" i="1" s="1"/>
  <c r="H324" i="1"/>
  <c r="J324" i="1" s="1"/>
  <c r="H323" i="1"/>
  <c r="J323" i="1" s="1"/>
  <c r="H322" i="1"/>
  <c r="J322" i="1" s="1"/>
  <c r="H318" i="1"/>
  <c r="J318" i="1" s="1"/>
  <c r="H314" i="1"/>
  <c r="J314" i="1" s="1"/>
  <c r="H313" i="1"/>
  <c r="J313" i="1" s="1"/>
  <c r="H312" i="1"/>
  <c r="J312" i="1" s="1"/>
  <c r="H311" i="1"/>
  <c r="J311" i="1" s="1"/>
  <c r="H309" i="1"/>
  <c r="J309" i="1" s="1"/>
  <c r="H308" i="1"/>
  <c r="J308" i="1" s="1"/>
  <c r="H307" i="1"/>
  <c r="J307" i="1" s="1"/>
  <c r="H306" i="1"/>
  <c r="J306" i="1" s="1"/>
  <c r="H305" i="1"/>
  <c r="J305" i="1" s="1"/>
  <c r="H304" i="1"/>
  <c r="J304" i="1" s="1"/>
  <c r="H303" i="1"/>
  <c r="J303" i="1" s="1"/>
  <c r="H301" i="1"/>
  <c r="J301" i="1" s="1"/>
  <c r="H295" i="1"/>
  <c r="J295" i="1" s="1"/>
  <c r="H294" i="1"/>
  <c r="J294" i="1" s="1"/>
  <c r="H293" i="1"/>
  <c r="J293" i="1" s="1"/>
  <c r="H292" i="1"/>
  <c r="J292" i="1" s="1"/>
  <c r="H291" i="1"/>
  <c r="J291" i="1" s="1"/>
  <c r="H289" i="1"/>
  <c r="J289" i="1" s="1"/>
  <c r="H287" i="1"/>
  <c r="J287" i="1" s="1"/>
  <c r="H285" i="1"/>
  <c r="J285" i="1" s="1"/>
  <c r="H284" i="1"/>
  <c r="J284" i="1" s="1"/>
  <c r="H283" i="1"/>
  <c r="J283" i="1" s="1"/>
  <c r="H282" i="1"/>
  <c r="J282" i="1" s="1"/>
  <c r="H281" i="1"/>
  <c r="J281" i="1" s="1"/>
  <c r="H280" i="1"/>
  <c r="J280" i="1" s="1"/>
  <c r="H279" i="1"/>
  <c r="J279" i="1" s="1"/>
  <c r="H278" i="1"/>
  <c r="J278" i="1" s="1"/>
  <c r="H277" i="1"/>
  <c r="J277" i="1" s="1"/>
  <c r="H276" i="1"/>
  <c r="J276" i="1" s="1"/>
  <c r="H275" i="1"/>
  <c r="J275" i="1" s="1"/>
  <c r="H274" i="1"/>
  <c r="J274" i="1" s="1"/>
  <c r="H273" i="1"/>
  <c r="J273" i="1" s="1"/>
  <c r="H272" i="1"/>
  <c r="J272" i="1" s="1"/>
  <c r="H271" i="1"/>
  <c r="J271" i="1" s="1"/>
  <c r="H269" i="1"/>
  <c r="H266" i="1"/>
  <c r="J266" i="1" s="1"/>
  <c r="H265" i="1"/>
  <c r="J265" i="1" s="1"/>
  <c r="G264" i="1"/>
  <c r="H264" i="1" s="1"/>
  <c r="J264" i="1" s="1"/>
  <c r="G260" i="1"/>
  <c r="H260" i="1" s="1"/>
  <c r="J260" i="1" s="1"/>
  <c r="H262" i="1"/>
  <c r="J262" i="1" s="1"/>
  <c r="H261" i="1"/>
  <c r="J261" i="1" s="1"/>
  <c r="H258" i="1"/>
  <c r="J258" i="1" s="1"/>
  <c r="H257" i="1"/>
  <c r="J257" i="1" s="1"/>
  <c r="H263" i="1"/>
  <c r="J263" i="1" s="1"/>
  <c r="H259" i="1"/>
  <c r="J259" i="1" s="1"/>
  <c r="H255" i="1"/>
  <c r="J255" i="1" s="1"/>
  <c r="H254" i="1"/>
  <c r="J254" i="1" s="1"/>
  <c r="H252" i="1"/>
  <c r="J252" i="1" s="1"/>
  <c r="H251" i="1"/>
  <c r="H241" i="1"/>
  <c r="J241" i="1" s="1"/>
  <c r="H240" i="1"/>
  <c r="J240" i="1" s="1"/>
  <c r="H238" i="1"/>
  <c r="J238" i="1" s="1"/>
  <c r="H237" i="1"/>
  <c r="J237" i="1" s="1"/>
  <c r="H236" i="1"/>
  <c r="H231" i="1"/>
  <c r="J231" i="1" s="1"/>
  <c r="H230" i="1"/>
  <c r="J230" i="1" s="1"/>
  <c r="G229" i="1"/>
  <c r="H229" i="1" s="1"/>
  <c r="J229" i="1" s="1"/>
  <c r="H228" i="1"/>
  <c r="J228" i="1" s="1"/>
  <c r="H227" i="1"/>
  <c r="J227" i="1" s="1"/>
  <c r="G226" i="1"/>
  <c r="H226" i="1" s="1"/>
  <c r="J226" i="1" s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34" i="1"/>
  <c r="J234" i="1" s="1"/>
  <c r="H233" i="1"/>
  <c r="J233" i="1" s="1"/>
  <c r="H224" i="1"/>
  <c r="H218" i="1"/>
  <c r="J218" i="1" s="1"/>
  <c r="H217" i="1"/>
  <c r="J217" i="1" s="1"/>
  <c r="G216" i="1"/>
  <c r="H216" i="1" s="1"/>
  <c r="J216" i="1" s="1"/>
  <c r="H215" i="1"/>
  <c r="J215" i="1" s="1"/>
  <c r="H214" i="1"/>
  <c r="J214" i="1" s="1"/>
  <c r="H213" i="1"/>
  <c r="H221" i="1"/>
  <c r="J221" i="1" s="1"/>
  <c r="H220" i="1"/>
  <c r="J220" i="1" s="1"/>
  <c r="H219" i="1"/>
  <c r="J219" i="1" s="1"/>
  <c r="H211" i="1"/>
  <c r="J211" i="1" s="1"/>
  <c r="H210" i="1"/>
  <c r="J210" i="1" s="1"/>
  <c r="H208" i="1"/>
  <c r="J208" i="1" s="1"/>
  <c r="H207" i="1"/>
  <c r="J207" i="1" s="1"/>
  <c r="H206" i="1"/>
  <c r="J206" i="1" s="1"/>
  <c r="H205" i="1"/>
  <c r="J205" i="1" s="1"/>
  <c r="H204" i="1"/>
  <c r="J204" i="1" s="1"/>
  <c r="H203" i="1"/>
  <c r="J203" i="1" s="1"/>
  <c r="H201" i="1"/>
  <c r="J201" i="1" s="1"/>
  <c r="H197" i="1"/>
  <c r="J197" i="1" s="1"/>
  <c r="G195" i="1"/>
  <c r="H195" i="1" s="1"/>
  <c r="J195" i="1" s="1"/>
  <c r="H196" i="1"/>
  <c r="J196" i="1" s="1"/>
  <c r="H193" i="1"/>
  <c r="J193" i="1" s="1"/>
  <c r="H192" i="1"/>
  <c r="J192" i="1" s="1"/>
  <c r="H191" i="1"/>
  <c r="J191" i="1" s="1"/>
  <c r="H198" i="1"/>
  <c r="J198" i="1" s="1"/>
  <c r="H194" i="1"/>
  <c r="J194" i="1" s="1"/>
  <c r="H189" i="1"/>
  <c r="J189" i="1" s="1"/>
  <c r="H188" i="1"/>
  <c r="J188" i="1" s="1"/>
  <c r="H187" i="1"/>
  <c r="J187" i="1" s="1"/>
  <c r="H186" i="1"/>
  <c r="J186" i="1" s="1"/>
  <c r="H184" i="1"/>
  <c r="J184" i="1" s="1"/>
  <c r="H183" i="1"/>
  <c r="J183" i="1" s="1"/>
  <c r="G167" i="1"/>
  <c r="H167" i="1" s="1"/>
  <c r="H170" i="1"/>
  <c r="J170" i="1" s="1"/>
  <c r="H169" i="1"/>
  <c r="J169" i="1" s="1"/>
  <c r="H168" i="1"/>
  <c r="J168" i="1" s="1"/>
  <c r="H177" i="1"/>
  <c r="J177" i="1" s="1"/>
  <c r="H176" i="1"/>
  <c r="J176" i="1" s="1"/>
  <c r="H175" i="1"/>
  <c r="J175" i="1" s="1"/>
  <c r="H159" i="1"/>
  <c r="J159" i="1" s="1"/>
  <c r="G157" i="1"/>
  <c r="H157" i="1" s="1"/>
  <c r="H158" i="1"/>
  <c r="J158" i="1" s="1"/>
  <c r="H150" i="1"/>
  <c r="J150" i="1" s="1"/>
  <c r="H149" i="1"/>
  <c r="J149" i="1" s="1"/>
  <c r="G148" i="1"/>
  <c r="H148" i="1" s="1"/>
  <c r="J148" i="1" s="1"/>
  <c r="H141" i="1"/>
  <c r="J141" i="1" s="1"/>
  <c r="H140" i="1"/>
  <c r="J140" i="1" s="1"/>
  <c r="H139" i="1"/>
  <c r="J139" i="1" s="1"/>
  <c r="H69" i="1"/>
  <c r="J69" i="1" s="1"/>
  <c r="G67" i="1"/>
  <c r="H67" i="1" s="1"/>
  <c r="J67" i="1" s="1"/>
  <c r="H172" i="1"/>
  <c r="J172" i="1" s="1"/>
  <c r="H171" i="1"/>
  <c r="J171" i="1" s="1"/>
  <c r="H166" i="1"/>
  <c r="J166" i="1" s="1"/>
  <c r="H165" i="1"/>
  <c r="J165" i="1" s="1"/>
  <c r="H164" i="1"/>
  <c r="J164" i="1" s="1"/>
  <c r="H163" i="1"/>
  <c r="J163" i="1" s="1"/>
  <c r="H162" i="1"/>
  <c r="J162" i="1" s="1"/>
  <c r="H155" i="1"/>
  <c r="J155" i="1" s="1"/>
  <c r="H153" i="1"/>
  <c r="J153" i="1" s="1"/>
  <c r="H152" i="1"/>
  <c r="J152" i="1" s="1"/>
  <c r="H147" i="1"/>
  <c r="J147" i="1" s="1"/>
  <c r="H146" i="1"/>
  <c r="J146" i="1" s="1"/>
  <c r="H145" i="1"/>
  <c r="J145" i="1" s="1"/>
  <c r="H144" i="1"/>
  <c r="J144" i="1" s="1"/>
  <c r="H138" i="1"/>
  <c r="J138" i="1" s="1"/>
  <c r="H137" i="1"/>
  <c r="J137" i="1" s="1"/>
  <c r="H136" i="1"/>
  <c r="J136" i="1" s="1"/>
  <c r="H135" i="1"/>
  <c r="J135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2" i="1"/>
  <c r="J112" i="1" s="1"/>
  <c r="H110" i="1"/>
  <c r="J110" i="1" s="1"/>
  <c r="H108" i="1"/>
  <c r="J108" i="1" s="1"/>
  <c r="H105" i="1"/>
  <c r="J105" i="1" s="1"/>
  <c r="H103" i="1"/>
  <c r="J103" i="1" s="1"/>
  <c r="H101" i="1"/>
  <c r="J101" i="1" s="1"/>
  <c r="H100" i="1"/>
  <c r="J100" i="1" s="1"/>
  <c r="H97" i="1"/>
  <c r="J97" i="1" s="1"/>
  <c r="H94" i="1"/>
  <c r="J94" i="1" s="1"/>
  <c r="H92" i="1"/>
  <c r="J92" i="1" s="1"/>
  <c r="H90" i="1"/>
  <c r="J90" i="1" s="1"/>
  <c r="H89" i="1"/>
  <c r="J89" i="1" s="1"/>
  <c r="H88" i="1"/>
  <c r="J88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6" i="1"/>
  <c r="J76" i="1" s="1"/>
  <c r="H75" i="1"/>
  <c r="J75" i="1" s="1"/>
  <c r="H74" i="1"/>
  <c r="J74" i="1" s="1"/>
  <c r="H72" i="1"/>
  <c r="J72" i="1" s="1"/>
  <c r="H71" i="1"/>
  <c r="J71" i="1" s="1"/>
  <c r="H70" i="1"/>
  <c r="J70" i="1" s="1"/>
  <c r="H68" i="1"/>
  <c r="J68" i="1" s="1"/>
  <c r="H66" i="1"/>
  <c r="J66" i="1" s="1"/>
  <c r="H65" i="1"/>
  <c r="J65" i="1" s="1"/>
  <c r="H64" i="1"/>
  <c r="J64" i="1" s="1"/>
  <c r="H62" i="1"/>
  <c r="J62" i="1" s="1"/>
  <c r="H61" i="1"/>
  <c r="J61" i="1" s="1"/>
  <c r="H58" i="1"/>
  <c r="J58" i="1" s="1"/>
  <c r="H54" i="1"/>
  <c r="J54" i="1" s="1"/>
  <c r="H52" i="1"/>
  <c r="J52" i="1" s="1"/>
  <c r="H50" i="1"/>
  <c r="J50" i="1" s="1"/>
  <c r="H48" i="1"/>
  <c r="J48" i="1" s="1"/>
  <c r="H44" i="1"/>
  <c r="J44" i="1" s="1"/>
  <c r="H43" i="1"/>
  <c r="J43" i="1" s="1"/>
  <c r="H42" i="1"/>
  <c r="J42" i="1" s="1"/>
  <c r="H41" i="1"/>
  <c r="J41" i="1" s="1"/>
  <c r="H40" i="1"/>
  <c r="J40" i="1" s="1"/>
  <c r="H38" i="1"/>
  <c r="J38" i="1" s="1"/>
  <c r="H37" i="1"/>
  <c r="J37" i="1" s="1"/>
  <c r="H36" i="1"/>
  <c r="J36" i="1" s="1"/>
  <c r="H34" i="1"/>
  <c r="J34" i="1" s="1"/>
  <c r="H32" i="1"/>
  <c r="J32" i="1" s="1"/>
  <c r="H30" i="1"/>
  <c r="J30" i="1" s="1"/>
  <c r="H29" i="1"/>
  <c r="J29" i="1" s="1"/>
  <c r="H28" i="1"/>
  <c r="J28" i="1" s="1"/>
  <c r="H26" i="1"/>
  <c r="J26" i="1" s="1"/>
  <c r="H24" i="1"/>
  <c r="J24" i="1" s="1"/>
  <c r="H22" i="1"/>
  <c r="J22" i="1" s="1"/>
  <c r="H21" i="1"/>
  <c r="J21" i="1" s="1"/>
  <c r="H19" i="1"/>
  <c r="J19" i="1" s="1"/>
  <c r="H18" i="1"/>
  <c r="J18" i="1" s="1"/>
  <c r="H17" i="1"/>
  <c r="J17" i="1" s="1"/>
  <c r="H15" i="1"/>
  <c r="J15" i="1" s="1"/>
  <c r="H14" i="1"/>
  <c r="J14" i="1" s="1"/>
  <c r="H13" i="1"/>
  <c r="H12" i="1"/>
  <c r="J12" i="1" s="1"/>
  <c r="H11" i="1"/>
  <c r="J11" i="1" s="1"/>
  <c r="H10" i="1"/>
  <c r="J10" i="1" s="1"/>
  <c r="J1048" i="1" l="1"/>
  <c r="H1047" i="1"/>
  <c r="J1047" i="1" s="1"/>
  <c r="J1234" i="1"/>
  <c r="H1233" i="1"/>
  <c r="J867" i="1"/>
  <c r="H863" i="1"/>
  <c r="J863" i="1" s="1"/>
  <c r="J898" i="1"/>
  <c r="H973" i="1"/>
  <c r="J973" i="1" s="1"/>
  <c r="J914" i="1"/>
  <c r="J931" i="1"/>
  <c r="H930" i="1"/>
  <c r="J1061" i="1"/>
  <c r="H1060" i="1"/>
  <c r="J1060" i="1" s="1"/>
  <c r="H960" i="1"/>
  <c r="J1033" i="1"/>
  <c r="H1032" i="1"/>
  <c r="J1032" i="1" s="1"/>
  <c r="H1018" i="1"/>
  <c r="J1018" i="1" s="1"/>
  <c r="J1248" i="1"/>
  <c r="J1299" i="1"/>
  <c r="J1268" i="1"/>
  <c r="J478" i="1"/>
  <c r="J251" i="1"/>
  <c r="J269" i="1"/>
  <c r="J224" i="1"/>
  <c r="J93" i="13"/>
  <c r="H92" i="13"/>
  <c r="J92" i="13" s="1"/>
  <c r="J57" i="13"/>
  <c r="H38" i="13"/>
  <c r="J39" i="13"/>
  <c r="J74" i="13"/>
  <c r="J68" i="13"/>
  <c r="J55" i="13"/>
  <c r="J153" i="7"/>
  <c r="J183" i="7"/>
  <c r="J182" i="7"/>
  <c r="J70" i="7"/>
  <c r="J69" i="7"/>
  <c r="H58" i="7"/>
  <c r="J59" i="7"/>
  <c r="J39" i="7"/>
  <c r="J74" i="7"/>
  <c r="J10" i="7"/>
  <c r="J75" i="7"/>
  <c r="J330" i="1"/>
  <c r="J242" i="5"/>
  <c r="J201" i="5"/>
  <c r="H542" i="5"/>
  <c r="J542" i="5" s="1"/>
  <c r="H570" i="5"/>
  <c r="J570" i="5" s="1"/>
  <c r="J543" i="5"/>
  <c r="H573" i="5"/>
  <c r="J573" i="5" s="1"/>
  <c r="H545" i="5"/>
  <c r="J545" i="5" s="1"/>
  <c r="J284" i="5"/>
  <c r="H552" i="5"/>
  <c r="J552" i="5" s="1"/>
  <c r="J367" i="5"/>
  <c r="H555" i="5"/>
  <c r="J555" i="5" s="1"/>
  <c r="H559" i="5"/>
  <c r="J559" i="5" s="1"/>
  <c r="H562" i="5"/>
  <c r="J562" i="5" s="1"/>
  <c r="H566" i="5"/>
  <c r="J566" i="5" s="1"/>
  <c r="J175" i="5"/>
  <c r="J81" i="5"/>
  <c r="J62" i="5"/>
  <c r="J188" i="4"/>
  <c r="H187" i="4"/>
  <c r="J187" i="4" s="1"/>
  <c r="H174" i="4"/>
  <c r="H107" i="4"/>
  <c r="J107" i="4" s="1"/>
  <c r="H58" i="4"/>
  <c r="H57" i="4" s="1"/>
  <c r="J59" i="4"/>
  <c r="J9" i="4"/>
  <c r="H8" i="4"/>
  <c r="J8" i="4" s="1"/>
  <c r="J21" i="4"/>
  <c r="H20" i="4"/>
  <c r="J33" i="4"/>
  <c r="H32" i="4"/>
  <c r="J32" i="4" s="1"/>
  <c r="H81" i="4"/>
  <c r="J81" i="4" s="1"/>
  <c r="J1312" i="1"/>
  <c r="H569" i="1"/>
  <c r="J569" i="1" s="1"/>
  <c r="J531" i="1"/>
  <c r="H708" i="1"/>
  <c r="J708" i="1" s="1"/>
  <c r="J709" i="1"/>
  <c r="H398" i="1"/>
  <c r="J398" i="1" s="1"/>
  <c r="J121" i="5"/>
  <c r="H1257" i="1"/>
  <c r="H1126" i="1"/>
  <c r="J1126" i="1" s="1"/>
  <c r="H575" i="5"/>
  <c r="J575" i="5" s="1"/>
  <c r="H536" i="5"/>
  <c r="H490" i="5"/>
  <c r="J490" i="5" s="1"/>
  <c r="H459" i="5"/>
  <c r="J459" i="5" s="1"/>
  <c r="J451" i="5"/>
  <c r="J437" i="5"/>
  <c r="J430" i="5"/>
  <c r="J328" i="5"/>
  <c r="J309" i="5"/>
  <c r="J261" i="5"/>
  <c r="J35" i="5"/>
  <c r="H167" i="4"/>
  <c r="J167" i="4" s="1"/>
  <c r="H150" i="4"/>
  <c r="J150" i="4" s="1"/>
  <c r="H130" i="4"/>
  <c r="J130" i="4" s="1"/>
  <c r="J132" i="4"/>
  <c r="H256" i="1"/>
  <c r="J256" i="1" s="1"/>
  <c r="H1129" i="1"/>
  <c r="J1129" i="1" s="1"/>
  <c r="H1143" i="1"/>
  <c r="J1143" i="1" s="1"/>
  <c r="H1260" i="1"/>
  <c r="J1260" i="1" s="1"/>
  <c r="H430" i="1"/>
  <c r="J430" i="1" s="1"/>
  <c r="H1301" i="1"/>
  <c r="J1301" i="1" s="1"/>
  <c r="H1288" i="1"/>
  <c r="J1288" i="1" s="1"/>
  <c r="H1236" i="1"/>
  <c r="J1236" i="1" s="1"/>
  <c r="H1227" i="1"/>
  <c r="H1222" i="1"/>
  <c r="J1222" i="1" s="1"/>
  <c r="H1218" i="1"/>
  <c r="J1218" i="1" s="1"/>
  <c r="H1214" i="1"/>
  <c r="J1214" i="1" s="1"/>
  <c r="H1204" i="1"/>
  <c r="J1205" i="1"/>
  <c r="H1197" i="1"/>
  <c r="J1197" i="1" s="1"/>
  <c r="J1198" i="1"/>
  <c r="H1184" i="1"/>
  <c r="J1184" i="1" s="1"/>
  <c r="H1180" i="1"/>
  <c r="J1180" i="1" s="1"/>
  <c r="H1176" i="1"/>
  <c r="H1171" i="1"/>
  <c r="H1162" i="1"/>
  <c r="J1162" i="1" s="1"/>
  <c r="H1166" i="1"/>
  <c r="H1157" i="1"/>
  <c r="J1157" i="1" s="1"/>
  <c r="H1154" i="1"/>
  <c r="J1154" i="1" s="1"/>
  <c r="H1151" i="1"/>
  <c r="H1134" i="1"/>
  <c r="J1134" i="1" s="1"/>
  <c r="J1135" i="1"/>
  <c r="H1137" i="1"/>
  <c r="J1137" i="1" s="1"/>
  <c r="J1132" i="1"/>
  <c r="J1100" i="1"/>
  <c r="H1098" i="1"/>
  <c r="J1098" i="1" s="1"/>
  <c r="J1087" i="1"/>
  <c r="H1073" i="1"/>
  <c r="J1073" i="1" s="1"/>
  <c r="J1052" i="1"/>
  <c r="J1037" i="1"/>
  <c r="J1019" i="1"/>
  <c r="H711" i="1"/>
  <c r="J711" i="1" s="1"/>
  <c r="H723" i="1"/>
  <c r="J723" i="1" s="1"/>
  <c r="H604" i="1"/>
  <c r="J604" i="1" s="1"/>
  <c r="H758" i="1"/>
  <c r="J758" i="1" s="1"/>
  <c r="H702" i="1"/>
  <c r="H714" i="1"/>
  <c r="J714" i="1" s="1"/>
  <c r="H846" i="1"/>
  <c r="J846" i="1" s="1"/>
  <c r="H705" i="1"/>
  <c r="J705" i="1" s="1"/>
  <c r="H717" i="1"/>
  <c r="J717" i="1" s="1"/>
  <c r="H591" i="1"/>
  <c r="J975" i="1"/>
  <c r="J961" i="1"/>
  <c r="H954" i="1"/>
  <c r="H950" i="1"/>
  <c r="H946" i="1"/>
  <c r="J947" i="1"/>
  <c r="H938" i="1"/>
  <c r="J934" i="1"/>
  <c r="J939" i="1"/>
  <c r="H906" i="1"/>
  <c r="J906" i="1" s="1"/>
  <c r="H902" i="1"/>
  <c r="H922" i="1"/>
  <c r="J922" i="1" s="1"/>
  <c r="H918" i="1"/>
  <c r="H893" i="1"/>
  <c r="H891" i="1"/>
  <c r="H828" i="1"/>
  <c r="J834" i="1"/>
  <c r="H816" i="1"/>
  <c r="J816" i="1" s="1"/>
  <c r="J817" i="1"/>
  <c r="H806" i="1"/>
  <c r="J806" i="1" s="1"/>
  <c r="J807" i="1"/>
  <c r="H796" i="1"/>
  <c r="J796" i="1" s="1"/>
  <c r="H782" i="1"/>
  <c r="J782" i="1" s="1"/>
  <c r="J783" i="1"/>
  <c r="H768" i="1"/>
  <c r="J768" i="1" s="1"/>
  <c r="H750" i="1"/>
  <c r="J750" i="1" s="1"/>
  <c r="H729" i="1"/>
  <c r="J729" i="1" s="1"/>
  <c r="J734" i="1"/>
  <c r="H698" i="1"/>
  <c r="J699" i="1"/>
  <c r="H693" i="1"/>
  <c r="H685" i="1"/>
  <c r="J689" i="1"/>
  <c r="H682" i="1"/>
  <c r="H671" i="1"/>
  <c r="J671" i="1" s="1"/>
  <c r="H560" i="1"/>
  <c r="J560" i="1" s="1"/>
  <c r="H548" i="1"/>
  <c r="J548" i="1" s="1"/>
  <c r="H535" i="1"/>
  <c r="J535" i="1" s="1"/>
  <c r="J555" i="1"/>
  <c r="H524" i="1"/>
  <c r="J524" i="1" s="1"/>
  <c r="H520" i="1"/>
  <c r="J520" i="1" s="1"/>
  <c r="H511" i="1"/>
  <c r="J511" i="1" s="1"/>
  <c r="H500" i="1"/>
  <c r="J500" i="1" s="1"/>
  <c r="J479" i="1"/>
  <c r="H473" i="1"/>
  <c r="J473" i="1" s="1"/>
  <c r="H459" i="1"/>
  <c r="J459" i="1" s="1"/>
  <c r="H455" i="1"/>
  <c r="J455" i="1" s="1"/>
  <c r="J458" i="1"/>
  <c r="J451" i="1"/>
  <c r="J431" i="1"/>
  <c r="H426" i="1"/>
  <c r="H422" i="1"/>
  <c r="J422" i="1" s="1"/>
  <c r="J423" i="1"/>
  <c r="J399" i="1"/>
  <c r="J390" i="1"/>
  <c r="H386" i="1"/>
  <c r="J386" i="1" s="1"/>
  <c r="H382" i="1"/>
  <c r="J382" i="1" s="1"/>
  <c r="H351" i="1"/>
  <c r="J351" i="1" s="1"/>
  <c r="H347" i="1"/>
  <c r="H296" i="1"/>
  <c r="H267" i="1" s="1"/>
  <c r="H239" i="1"/>
  <c r="J239" i="1" s="1"/>
  <c r="H235" i="1"/>
  <c r="J235" i="1" s="1"/>
  <c r="J236" i="1"/>
  <c r="H212" i="1"/>
  <c r="J212" i="1" s="1"/>
  <c r="J213" i="1"/>
  <c r="H190" i="1"/>
  <c r="J190" i="1" s="1"/>
  <c r="H161" i="1"/>
  <c r="J167" i="1"/>
  <c r="H173" i="1"/>
  <c r="H151" i="1"/>
  <c r="J151" i="1" s="1"/>
  <c r="H154" i="1"/>
  <c r="J154" i="1" s="1"/>
  <c r="J157" i="1"/>
  <c r="H156" i="1"/>
  <c r="J156" i="1" s="1"/>
  <c r="H132" i="1"/>
  <c r="J132" i="1" s="1"/>
  <c r="H114" i="1"/>
  <c r="H123" i="1"/>
  <c r="J123" i="1" s="1"/>
  <c r="H106" i="1"/>
  <c r="J106" i="1" s="1"/>
  <c r="H98" i="1"/>
  <c r="J98" i="1" s="1"/>
  <c r="H102" i="1"/>
  <c r="J102" i="1" s="1"/>
  <c r="H104" i="1"/>
  <c r="J104" i="1" s="1"/>
  <c r="H93" i="1"/>
  <c r="J93" i="1" s="1"/>
  <c r="H87" i="1"/>
  <c r="J87" i="1" s="1"/>
  <c r="H9" i="1"/>
  <c r="J9" i="1" s="1"/>
  <c r="H96" i="1"/>
  <c r="H78" i="1"/>
  <c r="J78" i="1" s="1"/>
  <c r="H49" i="1"/>
  <c r="J49" i="1" s="1"/>
  <c r="H27" i="1"/>
  <c r="J27" i="1" s="1"/>
  <c r="H31" i="1"/>
  <c r="J31" i="1" s="1"/>
  <c r="H53" i="1"/>
  <c r="J53" i="1" s="1"/>
  <c r="H20" i="1"/>
  <c r="J20" i="1" s="1"/>
  <c r="H33" i="1"/>
  <c r="J33" i="1" s="1"/>
  <c r="H35" i="1"/>
  <c r="J35" i="1" s="1"/>
  <c r="J13" i="1"/>
  <c r="H23" i="1"/>
  <c r="J23" i="1" s="1"/>
  <c r="H25" i="1"/>
  <c r="J25" i="1" s="1"/>
  <c r="H47" i="1"/>
  <c r="H55" i="1"/>
  <c r="J55" i="1" s="1"/>
  <c r="H16" i="1"/>
  <c r="J16" i="1" s="1"/>
  <c r="H39" i="1"/>
  <c r="J39" i="1" s="1"/>
  <c r="H897" i="1" l="1"/>
  <c r="H913" i="1"/>
  <c r="J913" i="1" s="1"/>
  <c r="H113" i="1"/>
  <c r="J161" i="1"/>
  <c r="H160" i="1"/>
  <c r="J160" i="1" s="1"/>
  <c r="H1247" i="1"/>
  <c r="H476" i="1"/>
  <c r="J476" i="1" s="1"/>
  <c r="H249" i="1"/>
  <c r="J249" i="1" s="1"/>
  <c r="H222" i="1"/>
  <c r="J222" i="1" s="1"/>
  <c r="H328" i="1"/>
  <c r="J38" i="13"/>
  <c r="H8" i="13"/>
  <c r="H7" i="13" s="1"/>
  <c r="J58" i="7"/>
  <c r="J45" i="7"/>
  <c r="J46" i="7"/>
  <c r="J397" i="5"/>
  <c r="H396" i="5"/>
  <c r="J396" i="5" s="1"/>
  <c r="J136" i="5"/>
  <c r="J137" i="5"/>
  <c r="J20" i="4"/>
  <c r="J174" i="4"/>
  <c r="H173" i="4"/>
  <c r="J173" i="4" s="1"/>
  <c r="J58" i="4"/>
  <c r="J57" i="4"/>
  <c r="H590" i="1"/>
  <c r="J590" i="1" s="1"/>
  <c r="H529" i="1"/>
  <c r="H1142" i="1"/>
  <c r="J1142" i="1" s="1"/>
  <c r="H556" i="1"/>
  <c r="J556" i="1" s="1"/>
  <c r="H181" i="1"/>
  <c r="H180" i="1" s="1"/>
  <c r="J180" i="1" s="1"/>
  <c r="J80" i="5"/>
  <c r="H1125" i="1"/>
  <c r="J1125" i="1" s="1"/>
  <c r="J576" i="5"/>
  <c r="J536" i="5"/>
  <c r="J429" i="5"/>
  <c r="J345" i="5"/>
  <c r="J346" i="5"/>
  <c r="H308" i="5"/>
  <c r="J308" i="5" s="1"/>
  <c r="J200" i="5"/>
  <c r="J6" i="5"/>
  <c r="J7" i="5"/>
  <c r="J1257" i="1"/>
  <c r="H1232" i="1"/>
  <c r="J1232" i="1" s="1"/>
  <c r="H1226" i="1"/>
  <c r="J1226" i="1" s="1"/>
  <c r="J1227" i="1"/>
  <c r="H1213" i="1"/>
  <c r="J1213" i="1" s="1"/>
  <c r="J1176" i="1"/>
  <c r="H1175" i="1"/>
  <c r="J1175" i="1" s="1"/>
  <c r="J1171" i="1"/>
  <c r="H1170" i="1"/>
  <c r="J1170" i="1" s="1"/>
  <c r="H1161" i="1"/>
  <c r="J1161" i="1" s="1"/>
  <c r="J1166" i="1"/>
  <c r="H1148" i="1"/>
  <c r="J1148" i="1" s="1"/>
  <c r="J1151" i="1"/>
  <c r="H1133" i="1"/>
  <c r="H617" i="1"/>
  <c r="J617" i="1" s="1"/>
  <c r="H365" i="1"/>
  <c r="J365" i="1" s="1"/>
  <c r="J591" i="1"/>
  <c r="J918" i="1"/>
  <c r="J902" i="1"/>
  <c r="H827" i="1"/>
  <c r="J827" i="1" s="1"/>
  <c r="H697" i="1"/>
  <c r="H692" i="1"/>
  <c r="H681" i="1" s="1"/>
  <c r="J693" i="1"/>
  <c r="H543" i="1"/>
  <c r="J543" i="1" s="1"/>
  <c r="H445" i="1"/>
  <c r="J445" i="1" s="1"/>
  <c r="H402" i="1"/>
  <c r="J402" i="1" s="1"/>
  <c r="J426" i="1"/>
  <c r="J347" i="1"/>
  <c r="J296" i="1"/>
  <c r="J267" i="1"/>
  <c r="H199" i="1"/>
  <c r="J199" i="1" s="1"/>
  <c r="J114" i="1"/>
  <c r="J96" i="1"/>
  <c r="H95" i="1"/>
  <c r="J95" i="1" s="1"/>
  <c r="H77" i="1"/>
  <c r="J77" i="1" s="1"/>
  <c r="H46" i="1"/>
  <c r="J47" i="1"/>
  <c r="H8" i="1"/>
  <c r="H959" i="1" l="1"/>
  <c r="H958" i="1" s="1"/>
  <c r="J958" i="1" s="1"/>
  <c r="J681" i="1"/>
  <c r="J37" i="13"/>
  <c r="J35" i="13"/>
  <c r="J152" i="7"/>
  <c r="J151" i="7"/>
  <c r="J56" i="7"/>
  <c r="H7" i="4"/>
  <c r="H6" i="4" s="1"/>
  <c r="J6" i="4" s="1"/>
  <c r="J529" i="1"/>
  <c r="H528" i="1"/>
  <c r="J528" i="1" s="1"/>
  <c r="J181" i="1"/>
  <c r="H179" i="1"/>
  <c r="J179" i="1" s="1"/>
  <c r="H534" i="5"/>
  <c r="J534" i="5" s="1"/>
  <c r="J535" i="5"/>
  <c r="J1133" i="1"/>
  <c r="J1247" i="1"/>
  <c r="J1233" i="1"/>
  <c r="H1141" i="1"/>
  <c r="H896" i="1"/>
  <c r="H680" i="1" s="1"/>
  <c r="J328" i="1"/>
  <c r="H327" i="1"/>
  <c r="J46" i="1"/>
  <c r="H45" i="1"/>
  <c r="J45" i="1" s="1"/>
  <c r="J8" i="1"/>
  <c r="H7" i="1" l="1"/>
  <c r="J1141" i="1"/>
  <c r="J8" i="13"/>
  <c r="J38" i="7"/>
  <c r="H36" i="7"/>
  <c r="H9" i="7" s="1"/>
  <c r="J7" i="4"/>
  <c r="J327" i="1"/>
  <c r="H178" i="1"/>
  <c r="H1196" i="1"/>
  <c r="J1196" i="1" s="1"/>
  <c r="J680" i="1"/>
  <c r="H1140" i="1" l="1"/>
  <c r="H6" i="1" s="1"/>
  <c r="J7" i="13"/>
  <c r="J36" i="7"/>
  <c r="J178" i="1"/>
  <c r="J7" i="1"/>
  <c r="J1140" i="1" l="1"/>
  <c r="J6" i="1"/>
  <c r="H8" i="7"/>
  <c r="H7" i="7" s="1"/>
  <c r="H6" i="7" s="1"/>
  <c r="J9" i="7"/>
  <c r="J8" i="7" l="1"/>
  <c r="J6" i="7"/>
</calcChain>
</file>

<file path=xl/sharedStrings.xml><?xml version="1.0" encoding="utf-8"?>
<sst xmlns="http://schemas.openxmlformats.org/spreadsheetml/2006/main" count="10390" uniqueCount="3480">
  <si>
    <t>Tabela elementów scalonych</t>
  </si>
  <si>
    <t>Rozwój i uporządkowanie terenów zieleni wraz z elementami rekreacyjnymi na terenie Parku Pole Mokotowskie w Warszawie – etap 1 - ZADANIE 1</t>
  </si>
  <si>
    <t>Nr</t>
  </si>
  <si>
    <t>Opis robót</t>
  </si>
  <si>
    <t>Wartość netto</t>
  </si>
  <si>
    <t>VAT</t>
  </si>
  <si>
    <t>Wartość brutto</t>
  </si>
  <si>
    <t>1</t>
  </si>
  <si>
    <t>2</t>
  </si>
  <si>
    <t>3</t>
  </si>
  <si>
    <t>4</t>
  </si>
  <si>
    <t>5</t>
  </si>
  <si>
    <t>1.</t>
  </si>
  <si>
    <t>PROJEKT ZAGOSPODAROWANIE TERENU</t>
  </si>
  <si>
    <t>1.1.</t>
  </si>
  <si>
    <t>ARCHITEKTURA</t>
  </si>
  <si>
    <t>1.1.1.</t>
  </si>
  <si>
    <t>GŁÓWNE ROZWIĄZANIA PROJEKTOWE</t>
  </si>
  <si>
    <t>1.1.1.1.</t>
  </si>
  <si>
    <t>Siedziska</t>
  </si>
  <si>
    <t>1.1.1.2.</t>
  </si>
  <si>
    <t>Kosze na śmieci</t>
  </si>
  <si>
    <t>1.1.1.3.</t>
  </si>
  <si>
    <t>Tablice informacyjne</t>
  </si>
  <si>
    <t>1.1.1.4.</t>
  </si>
  <si>
    <t>Stojaki rowerowe</t>
  </si>
  <si>
    <t>1.1.1.5.</t>
  </si>
  <si>
    <t>Słupki</t>
  </si>
  <si>
    <t>1.1.1.6.</t>
  </si>
  <si>
    <t>Zadaszenia</t>
  </si>
  <si>
    <t>1.1.1.7.</t>
  </si>
  <si>
    <t>Poidełka</t>
  </si>
  <si>
    <t>1.1.1.8.</t>
  </si>
  <si>
    <t>Automatyczne toalety miejskie</t>
  </si>
  <si>
    <t>1.1.1.9.</t>
  </si>
  <si>
    <t>Mała architektura z kłód</t>
  </si>
  <si>
    <t>1.1.1.10.</t>
  </si>
  <si>
    <t>Oświetlenie</t>
  </si>
  <si>
    <t>1.1.2.</t>
  </si>
  <si>
    <t>PROJEKT STREF SPECJALNYCH</t>
  </si>
  <si>
    <t>1.1.2.1.</t>
  </si>
  <si>
    <t>PLACE ZABAW</t>
  </si>
  <si>
    <t>1.1.2.1.1.</t>
  </si>
  <si>
    <t>Strefa naturalnego placu zabaw</t>
  </si>
  <si>
    <t>1.1.2.1.2.</t>
  </si>
  <si>
    <t>Lotniczy plac zabaw</t>
  </si>
  <si>
    <t>1.1.2.1.3.</t>
  </si>
  <si>
    <t>Sensoryczny plac zabaw</t>
  </si>
  <si>
    <t>1.1.2.1.4.</t>
  </si>
  <si>
    <t>Inne elementy</t>
  </si>
  <si>
    <t>1.1.2.2.</t>
  </si>
  <si>
    <t>MIEJSCA REKREACYJNE</t>
  </si>
  <si>
    <t>1.1.2.2.1.</t>
  </si>
  <si>
    <t>Strefa przy Jeziorku</t>
  </si>
  <si>
    <t>1.1.2.2.2.</t>
  </si>
  <si>
    <t>Atrakcje dla skater'ów i parkourowców</t>
  </si>
  <si>
    <t>1.1.2.2.3.</t>
  </si>
  <si>
    <t>Ogród społecznościowy i strefa piknikowa</t>
  </si>
  <si>
    <t>1.1.2.3.</t>
  </si>
  <si>
    <t>OGRÓD SENSORYCZNY</t>
  </si>
  <si>
    <t>1.1.2.3.1.</t>
  </si>
  <si>
    <t>Gabinet Fitoterapii</t>
  </si>
  <si>
    <t>1.1.2.3.2.</t>
  </si>
  <si>
    <t>Kryjówka dźwięku</t>
  </si>
  <si>
    <t>1.1.2.3.3.</t>
  </si>
  <si>
    <t>Kryjówka koloru</t>
  </si>
  <si>
    <t>1.1.2.4.</t>
  </si>
  <si>
    <t>STREFA PRZY FONTANNIE</t>
  </si>
  <si>
    <t>1.1.2.7.</t>
  </si>
  <si>
    <t>STREFY WEJSCIOWE</t>
  </si>
  <si>
    <t>1.1.2.9.</t>
  </si>
  <si>
    <t>STREFY DLA PSÓW</t>
  </si>
  <si>
    <t>1.1.2.9.1.</t>
  </si>
  <si>
    <t>Wybieg dla psów - śródmieście</t>
  </si>
  <si>
    <t>1.1.2.9.2.</t>
  </si>
  <si>
    <t>Wybieg dla psów - Ochota</t>
  </si>
  <si>
    <t>1.1.2.9.3.</t>
  </si>
  <si>
    <t>1.1.2.10.</t>
  </si>
  <si>
    <t>GŁÓWNY ZBIORNIK WODNY</t>
  </si>
  <si>
    <t>1.1.2.11.</t>
  </si>
  <si>
    <t>ŚCIEŻKA KAPUŚCIŃSKIEGO</t>
  </si>
  <si>
    <t>1.1.3.</t>
  </si>
  <si>
    <t>PROJEKT UKSZTAŁTOWANIA TERENU</t>
  </si>
  <si>
    <t>1.3.</t>
  </si>
  <si>
    <t>GOSPODARKA ZIELENIĄ</t>
  </si>
  <si>
    <t>1.3.1.</t>
  </si>
  <si>
    <t>GOSPODARKA ZIELENIĄ W ZAKRESIE PRAC PIELĘGNACYJNYCH</t>
  </si>
  <si>
    <t>1.3.2.</t>
  </si>
  <si>
    <t>PROJEKT OCHRONY ZIELENI</t>
  </si>
  <si>
    <t>1.4.</t>
  </si>
  <si>
    <t>PROJEKT ZIELENI</t>
  </si>
  <si>
    <t>1.4.1.</t>
  </si>
  <si>
    <t>1.4.2.</t>
  </si>
  <si>
    <t>PROJEKT ZIELENI W STREFACH SPECJALNYCH</t>
  </si>
  <si>
    <t>1.4.2.2.</t>
  </si>
  <si>
    <t>1.4.2.2.1.</t>
  </si>
  <si>
    <t>Siłownia plenerowa przy jeziorku</t>
  </si>
  <si>
    <t>1.4.2.3.</t>
  </si>
  <si>
    <t>1.4.2.4.</t>
  </si>
  <si>
    <t>1.4.2.5.</t>
  </si>
  <si>
    <t>TEREN PO MPO</t>
  </si>
  <si>
    <t>1.4.2.6.</t>
  </si>
  <si>
    <t>OGRÓD BIOCENOTYCZNY</t>
  </si>
  <si>
    <t>1.4.2.7.</t>
  </si>
  <si>
    <t>STREFY WEJŚCIOWE</t>
  </si>
  <si>
    <t>1.4.2.7.1.</t>
  </si>
  <si>
    <t>Przy Jeff's</t>
  </si>
  <si>
    <t>1.4.2.7.2.</t>
  </si>
  <si>
    <t>Przy rondzie jazdy polskiej (metro politechnika)</t>
  </si>
  <si>
    <t>1.4.2.7.3.</t>
  </si>
  <si>
    <t>Od ul. Stefana Batorego</t>
  </si>
  <si>
    <t>1.4.2.7.4.</t>
  </si>
  <si>
    <t>Od GUSu</t>
  </si>
  <si>
    <t>1.4.2.7.5.</t>
  </si>
  <si>
    <t>Od BN</t>
  </si>
  <si>
    <t>1.4.2.8.</t>
  </si>
  <si>
    <t>STREFY BRZEGOWE</t>
  </si>
  <si>
    <t>1.4.2.8.1.</t>
  </si>
  <si>
    <t>Przy ul. Wawelskiej wschodnia cz. 1</t>
  </si>
  <si>
    <t>1.4.2.8.2.</t>
  </si>
  <si>
    <t>Przy ul. Wawelskiej wschodnia cz. 2</t>
  </si>
  <si>
    <t>1.4.2.8.3.</t>
  </si>
  <si>
    <t>Przy Alei Niepodłegłości północno-zachodnia (na północ od Biblioteki)</t>
  </si>
  <si>
    <t>1.4.2.9.</t>
  </si>
  <si>
    <t>1.4.2.9.1.</t>
  </si>
  <si>
    <t>Oczka wodne dla psów. Strefa Ochocka</t>
  </si>
  <si>
    <t>1.4.2.9.2.</t>
  </si>
  <si>
    <t>Oczka wodne dla psów. Strefa Śródmiejska</t>
  </si>
  <si>
    <t>1.4.2.10.</t>
  </si>
  <si>
    <t>1.5.</t>
  </si>
  <si>
    <t>HYDROTECHNIKA</t>
  </si>
  <si>
    <t>1.5.1.</t>
  </si>
  <si>
    <t>KOMORA TECHNICZNA I KOMORA ZBIORCZA</t>
  </si>
  <si>
    <t>1.5.1.1.</t>
  </si>
  <si>
    <t>Roboty ziemne</t>
  </si>
  <si>
    <t>1.5.1.2.</t>
  </si>
  <si>
    <t>Fundamenty</t>
  </si>
  <si>
    <t>1.5.1.3.</t>
  </si>
  <si>
    <t>Ściany żelbetowe</t>
  </si>
  <si>
    <t>Stropy żelbetowe</t>
  </si>
  <si>
    <t>Belki żelbetowe</t>
  </si>
  <si>
    <t>Konstrukcje stalowe</t>
  </si>
  <si>
    <t>Izolacje konstrukcji</t>
  </si>
  <si>
    <t>1.5.2.</t>
  </si>
  <si>
    <t>KOMORY SKIMMERA</t>
  </si>
  <si>
    <t>1.5.2.1.</t>
  </si>
  <si>
    <t>1.5.2.2.</t>
  </si>
  <si>
    <t>1.5.2.3.</t>
  </si>
  <si>
    <t>1.5.3.</t>
  </si>
  <si>
    <t>MOSTKI</t>
  </si>
  <si>
    <t>1.5.3.1.</t>
  </si>
  <si>
    <t>Mostek nr 1 TYP A(1)</t>
  </si>
  <si>
    <t>1.5.3.2.</t>
  </si>
  <si>
    <t>Mostek nr 2 TYP A(1)</t>
  </si>
  <si>
    <t>1.5.3.3.</t>
  </si>
  <si>
    <t>Mostek nr 3 TYP A(1)</t>
  </si>
  <si>
    <t>Mostek nr 4 TYP A(2)</t>
  </si>
  <si>
    <t>Mostek nr 5 TYP A(2)</t>
  </si>
  <si>
    <t>Mostek nr 6 TYP A(2)</t>
  </si>
  <si>
    <t>Mostek nr 7 TYP B</t>
  </si>
  <si>
    <t>Mostek nr 8 TYP B</t>
  </si>
  <si>
    <t>Mostek nr 9 TYP przepust DN300</t>
  </si>
  <si>
    <t>Mostek nr 10 istn. przepust DN1000</t>
  </si>
  <si>
    <t>Mostek nr 11 TYP C</t>
  </si>
  <si>
    <t>Mostek nr 12</t>
  </si>
  <si>
    <t>Mostek nr 13</t>
  </si>
  <si>
    <t>Mostek nr 14 TYP C</t>
  </si>
  <si>
    <t>Mostek nr 15 TYP C</t>
  </si>
  <si>
    <t>Mostek nr 16 i 16a TYP C</t>
  </si>
  <si>
    <t>1.5.4.</t>
  </si>
  <si>
    <t>UMOCNIENIE DNA ORAZ BRZEGÓW POTOKU I ZBIORNIKA</t>
  </si>
  <si>
    <t>Dno potoku na głównym rozlewisku do mostku nr 6</t>
  </si>
  <si>
    <t>Dno i brzegi potoku od mostku nr 6 do zbiornika</t>
  </si>
  <si>
    <t>Dno i brzegi zbiornika</t>
  </si>
  <si>
    <t>1.5.5.</t>
  </si>
  <si>
    <t>ELEMENTY DO ODŁAWIANIA LIŚCI</t>
  </si>
  <si>
    <t>1.5.6.</t>
  </si>
  <si>
    <t>PROGI PIĘTRZĄCE POTOKU</t>
  </si>
  <si>
    <t>1.5.7.</t>
  </si>
  <si>
    <t>KOMORA I KORYTO PRZY PAWILONIE WODY</t>
  </si>
  <si>
    <t>Komora rozdziału</t>
  </si>
  <si>
    <t>Koryto przy pawilonie</t>
  </si>
  <si>
    <t>1.5.8.</t>
  </si>
  <si>
    <t>OGRODY DESZCZOWE - STAW 1</t>
  </si>
  <si>
    <t>1.5.9.</t>
  </si>
  <si>
    <t>OGRODY DESZCZOWE - STAW 2</t>
  </si>
  <si>
    <t>1.5.10.</t>
  </si>
  <si>
    <t>OGRODY DESZCZOWE - MOKRADŁO 1</t>
  </si>
  <si>
    <t>1.5.11.</t>
  </si>
  <si>
    <t>OGRODY DESZCZOWE - MOKRADŁO 2</t>
  </si>
  <si>
    <t>1.5.12.</t>
  </si>
  <si>
    <t>OGRODY DESZCZOWE - MOKRADŁO 3</t>
  </si>
  <si>
    <t>1.6.</t>
  </si>
  <si>
    <t>DROGI</t>
  </si>
  <si>
    <t>1.6.1.</t>
  </si>
  <si>
    <t>PROJEKT DROGOWY</t>
  </si>
  <si>
    <t>1.6.1.1.</t>
  </si>
  <si>
    <t>K5**/ K5.1**- KR1 Konstrukcja nawierzchni mineralnej dostępna dla pojazdów ciężarowych &gt;3,5t</t>
  </si>
  <si>
    <t>1.6.1.2.</t>
  </si>
  <si>
    <t>K6**/ K6.1** - KR1 Konstrukcja nawierzchni mineralnej dostępna dla pojazdów &lt;3,5t lub ruchu pieszego</t>
  </si>
  <si>
    <t>1.6.1.3.</t>
  </si>
  <si>
    <t>K7 Konstrukcja nawierzchni z płyt betonowych przeznaczona do ruchu pojazdów</t>
  </si>
  <si>
    <t>1.6.1.4.</t>
  </si>
  <si>
    <t>K10 Konstrukcja nawierzchni z płyt kamiennych przeznaczona do ruchu pojazdów &gt;3,5t</t>
  </si>
  <si>
    <t>1.6.1.5.</t>
  </si>
  <si>
    <t>K11 Konstrukcja nawierzchni z płyt kamiennych nieprzeznaczona do ruchu pojazdów &lt;3,5t</t>
  </si>
  <si>
    <t>1.6.1.6.</t>
  </si>
  <si>
    <t>K14 Konstrukcja nawierzchni z kostki klinkierowej nieprzeznaczona do ruchu pojazdów &lt;3,5t</t>
  </si>
  <si>
    <t>1.6.1.7.</t>
  </si>
  <si>
    <t>K16 Konstrukcja nawierzchni chodnika wiszącego z desek nieprzeznaczona do ruchu pojazdów (wg odrębnego tomu branżowego)</t>
  </si>
  <si>
    <t>1.6.1.8.</t>
  </si>
  <si>
    <t>K17 Konstrukcja nawierzchni z płyt betonowych prefabrykowanych wielkoformatowych przeznaczona do ruchu pojazdów &lt;3,5t</t>
  </si>
  <si>
    <t>1.6.1.9.</t>
  </si>
  <si>
    <t>Obrzeża</t>
  </si>
  <si>
    <t>1.6.1.10.</t>
  </si>
  <si>
    <t>Krawężniki</t>
  </si>
  <si>
    <t>1.7.</t>
  </si>
  <si>
    <t>KONSTRUKCJE OBIEKTÓW I MAŁEJ ARCHITEKTURY</t>
  </si>
  <si>
    <t>1.7.1.</t>
  </si>
  <si>
    <t>KOMORY FONTANN I KONSTRUKCJE W TERENIE</t>
  </si>
  <si>
    <t>1.7.1.1.</t>
  </si>
  <si>
    <t>1.7.1.2.</t>
  </si>
  <si>
    <t>1.7.1.3.</t>
  </si>
  <si>
    <t>1.7.1.4.</t>
  </si>
  <si>
    <t>1.7.1.5.</t>
  </si>
  <si>
    <t>1.7.1.6.</t>
  </si>
  <si>
    <t>1.7.1.7.</t>
  </si>
  <si>
    <t>1.7.2.</t>
  </si>
  <si>
    <t>1.7.2.1.</t>
  </si>
  <si>
    <t>1.7.2.2.</t>
  </si>
  <si>
    <t>1.7.2.3.</t>
  </si>
  <si>
    <t>1.7.2.4.</t>
  </si>
  <si>
    <t>1.7.2.5.</t>
  </si>
  <si>
    <t>1.7.2.6.</t>
  </si>
  <si>
    <t>1.7.2.7.</t>
  </si>
  <si>
    <t>1.8.</t>
  </si>
  <si>
    <t>BILANS MAS ZIEMNYCH</t>
  </si>
  <si>
    <t>1.9.</t>
  </si>
  <si>
    <t>ROZBIÓRKA STAREGO ZBIORNIKA</t>
  </si>
  <si>
    <t>1.10.</t>
  </si>
  <si>
    <t>TABLICE UNIJNE</t>
  </si>
  <si>
    <t>INSTALACJE ELEKTRYCZNE I TELETECHNICZNE</t>
  </si>
  <si>
    <t>INSTALACJE ZEWNĘTRZNE I PRZYŁĄCZA</t>
  </si>
  <si>
    <t>Toaleta przy strefie fontann</t>
  </si>
  <si>
    <t>Toaleta przy ul. Fińskiej</t>
  </si>
  <si>
    <t>Przebudowa sieci orange</t>
  </si>
  <si>
    <t>1.1.4.</t>
  </si>
  <si>
    <t>Przebudowa sieci oświetleniowej</t>
  </si>
  <si>
    <t>1.1.4.1.</t>
  </si>
  <si>
    <t>Sieć oświetleniowa na powierzchni od ul. Żwirki i Wigury do Al. Niepodległości</t>
  </si>
  <si>
    <t>1.1.5.</t>
  </si>
  <si>
    <t>Przyłącze oczko wodne 1</t>
  </si>
  <si>
    <t>1.1.6.</t>
  </si>
  <si>
    <t>Przyłącze oczko wodne 2</t>
  </si>
  <si>
    <t>1.1.7.</t>
  </si>
  <si>
    <t>Przyłącze pompowni</t>
  </si>
  <si>
    <t>1.1.8.</t>
  </si>
  <si>
    <t>Przyłącze fontanny</t>
  </si>
  <si>
    <t>1.1.9.</t>
  </si>
  <si>
    <t>KONTENEROWA STACJA TRANSFORMATOROWA</t>
  </si>
  <si>
    <t>1.1.10.</t>
  </si>
  <si>
    <t>PRZEBUDOWA SIECI KABLOWYCH NN i SN</t>
  </si>
  <si>
    <t>1.1.10.1.</t>
  </si>
  <si>
    <t>PRZEBUDOWA SIECI KABLOWYCH SN</t>
  </si>
  <si>
    <t>1.1.10.2.</t>
  </si>
  <si>
    <t>PRZEBUDOWA SIECI KABLOWYCH NN</t>
  </si>
  <si>
    <t>1.1.11.</t>
  </si>
  <si>
    <t>Przyłącze do szafy oświetleniowej przy ul. Czubatki</t>
  </si>
  <si>
    <t>1.1.12.</t>
  </si>
  <si>
    <t>Przyłącze do szafy oświetleniowej przy jeziorze</t>
  </si>
  <si>
    <t>INSTALACJE SANITARNE</t>
  </si>
  <si>
    <t>FONTANNA CENTRALNA</t>
  </si>
  <si>
    <t>Przyłącze wodociągowe</t>
  </si>
  <si>
    <t>1.2.</t>
  </si>
  <si>
    <t>Przyłącze kanalizacji sanitarnej</t>
  </si>
  <si>
    <t>Przyłącze kanalizacji sanitarnej tłocznej</t>
  </si>
  <si>
    <t>2.</t>
  </si>
  <si>
    <t>PRZYŁĄCZA OCZKO WODNE 1</t>
  </si>
  <si>
    <t>2.1.</t>
  </si>
  <si>
    <t>2.2.</t>
  </si>
  <si>
    <t>3.</t>
  </si>
  <si>
    <t>PRZYŁĄCZA OCZKO WODNE 2</t>
  </si>
  <si>
    <t>3.1.</t>
  </si>
  <si>
    <t>3.2.</t>
  </si>
  <si>
    <t>4.</t>
  </si>
  <si>
    <t>PRZYŁĄCZE DO PW</t>
  </si>
  <si>
    <t>4.1.</t>
  </si>
  <si>
    <t>4.2.</t>
  </si>
  <si>
    <t>Przyłącze wody surowej</t>
  </si>
  <si>
    <t>4.3.</t>
  </si>
  <si>
    <t>5.</t>
  </si>
  <si>
    <t>TOALETA przy ul. Fińskiej</t>
  </si>
  <si>
    <t>5.1.</t>
  </si>
  <si>
    <t>Przyłącze wodociągowe do toalety</t>
  </si>
  <si>
    <t>5.2.</t>
  </si>
  <si>
    <t>6.</t>
  </si>
  <si>
    <t xml:space="preserve"> TOALETA przy strefie fontann</t>
  </si>
  <si>
    <t>6.1.</t>
  </si>
  <si>
    <t>6.2.</t>
  </si>
  <si>
    <t>7.</t>
  </si>
  <si>
    <t>PRZEBUDOWA WODOCIĄGU W UL. FIŃSKIEJ</t>
  </si>
  <si>
    <t>7.1.</t>
  </si>
  <si>
    <t>8.</t>
  </si>
  <si>
    <t>8.1.</t>
  </si>
  <si>
    <t>Technologia</t>
  </si>
  <si>
    <t>8.2.</t>
  </si>
  <si>
    <t>8.3.</t>
  </si>
  <si>
    <t>Komora zbiorcza</t>
  </si>
  <si>
    <t>8.4.</t>
  </si>
  <si>
    <t>Komora techniczna</t>
  </si>
  <si>
    <t>8.5.</t>
  </si>
  <si>
    <t>Główny zbiornik wody</t>
  </si>
  <si>
    <t>9.</t>
  </si>
  <si>
    <t>FONTANNY</t>
  </si>
  <si>
    <t>9.1.</t>
  </si>
  <si>
    <t>Fontanna sucha niecka</t>
  </si>
  <si>
    <t>9.1.1.</t>
  </si>
  <si>
    <t>Układ filtracyjny</t>
  </si>
  <si>
    <t>9.1.2.</t>
  </si>
  <si>
    <t>Układ  dozowania chemii</t>
  </si>
  <si>
    <t>9.1.3.</t>
  </si>
  <si>
    <t>Układ kontroli  poziomu i automatycznego uzupełniania wody</t>
  </si>
  <si>
    <t>9.1.4.</t>
  </si>
  <si>
    <t>Obraz wodny</t>
  </si>
  <si>
    <t>9.1.5.</t>
  </si>
  <si>
    <t>9.1.6.</t>
  </si>
  <si>
    <t>Podwodne przejścia kablowe</t>
  </si>
  <si>
    <t>9.1.7.</t>
  </si>
  <si>
    <t>Oświetlenie obrazu wodnego</t>
  </si>
  <si>
    <t>9.1.8.</t>
  </si>
  <si>
    <t>Układ sterowania i zasilania</t>
  </si>
  <si>
    <t>9.1.9.</t>
  </si>
  <si>
    <t>Orurowanie</t>
  </si>
  <si>
    <t>9.1.10.</t>
  </si>
  <si>
    <t>Zestawienie robocizny</t>
  </si>
  <si>
    <t>10.</t>
  </si>
  <si>
    <t>PRZYŁĄCZE POIDEŁKO 4</t>
  </si>
  <si>
    <t>10.1.</t>
  </si>
  <si>
    <t>RAZEM</t>
  </si>
  <si>
    <t>Oferent wypełnia szare komórki</t>
  </si>
  <si>
    <r>
      <t>Projekt pn. „</t>
    </r>
    <r>
      <rPr>
        <i/>
        <sz val="8"/>
        <color rgb="FF000000"/>
        <rFont val="Open Sans"/>
        <family val="2"/>
        <charset val="238"/>
      </rPr>
      <t>Rozwój i uporządkowanie terenów zieleni wraz z elementami rekreacyjnymi na terenie Parku Pole Mokotowskie, Parku Żeromskiego oraz Parku Ogrody Kosmosu w Warszawie</t>
    </r>
    <r>
      <rPr>
        <sz val="8"/>
        <color rgb="FF000000"/>
        <rFont val="Open Sans"/>
        <family val="2"/>
        <charset val="238"/>
      </rPr>
      <t>” jest współfinansowany przez Unię Europejską z Funduszu Spójności w ramach Programu Operacyjnego Infrastruktura i Środowisko 2014-2020</t>
    </r>
  </si>
  <si>
    <t>Formularz do wypełnienia</t>
  </si>
  <si>
    <t>Rozwój i uporządkowanie terenów zieleni wraz z elementami rekreacyjnymi na terenie Parku Pole Mokotowskie w Warszawie – etap 1 - ZADANIE 1 - roboty budowlane i zagospodarowania terenu</t>
  </si>
  <si>
    <t>Podstawa</t>
  </si>
  <si>
    <t>Jm</t>
  </si>
  <si>
    <t>Ilość</t>
  </si>
  <si>
    <t>Cena jednostkowa netto</t>
  </si>
  <si>
    <t>1. PROJEKT ZAGOSPODAROWANIE TERENU</t>
  </si>
  <si>
    <t>1.1. ARCHITEKTURA</t>
  </si>
  <si>
    <t>1.1.1. GŁÓWNE ROZWIĄZANIA PROJEKTOWE</t>
  </si>
  <si>
    <t>1.1.1.1. Siedziska</t>
  </si>
  <si>
    <t xml:space="preserve"> Kalkulacja indywidualna </t>
  </si>
  <si>
    <t>Ł1-2 Ławka standardowa - strefy miejskie, z oparciem, bez podłokietnika, szerokość ławki: 220cm</t>
  </si>
  <si>
    <t>szt</t>
  </si>
  <si>
    <t>Ł1-3 Ławka standardowa - strefy miejskie, z oparciem, z podłokietnikiem, szerkość ławki: 220cm</t>
  </si>
  <si>
    <t>Ł4-3 Ławka specjalna - zaokraglona, z oparciem, z podłokietnikiem</t>
  </si>
  <si>
    <t>ŁD-2 Ławka specjalna zespolona z konstrukcją kładki. Konstrukcja drewniana. Ławka o wymiarach 200x45 h siedziska=40cm</t>
  </si>
  <si>
    <t>Platformy w strefach wejściowych</t>
  </si>
  <si>
    <t>m2</t>
  </si>
  <si>
    <t>6</t>
  </si>
  <si>
    <t>Platformy w ogrodzie biocentrycznym 2 x PL-S2, 2 x PL-S3, 3 x PL-S4</t>
  </si>
  <si>
    <t>1.1.1.2. Kosze na śmieci</t>
  </si>
  <si>
    <t>7</t>
  </si>
  <si>
    <t>KO1 Kosze standardowe - na odpady zmieszane, betonowy z daszkiem stalowym</t>
  </si>
  <si>
    <t>8</t>
  </si>
  <si>
    <t>KO3 Kosze na psie odchody, betonowy z daszkiem stalowym</t>
  </si>
  <si>
    <t>9</t>
  </si>
  <si>
    <t>KO-T1 Kosz z okładziną drewnianą - na odpady zmieszane wysokość: 100cm Drewno: deska modrzew syberyjski, grubość 24mm, szerokość 140mm, olejowane (bez barwnika)</t>
  </si>
  <si>
    <t>1.1.1.3. Tablice informacyjne</t>
  </si>
  <si>
    <t>10</t>
  </si>
  <si>
    <t>INF1 Słupy informacyjne Lokalizacja: Strefy wejściowe. Tablice oraz znaki informacyjne według projektu identyfikacji wizualnej. Tablice wykonane z żelbetu o wymiarach przybliżonych do prostopadłościana o podstawie 15cm x 70 cm i wysokości od 1,2m do 2m. Na szczycie umieszono drewnianą kostrukcję sięgającą do 3m i wypełnioną lokalnymi materiałami takimi jak polana drewna.  Wszystkie elementy informacjne wykonane z stali nierdzwnej, ciętej laserowo i malowane proszkowo.</t>
  </si>
  <si>
    <t>kpl</t>
  </si>
  <si>
    <t>11</t>
  </si>
  <si>
    <t>INF2 Słupy informacyjne standardowe. Tablice oraz znaki informacyjne według projektu identyfikacji wizualnej. Słupy wykonane z żelbetu o wymiarach przybliżonych do prostopadłościana o podstawie 15cm x 70 cm i wysokości 2m. Wszystkie elementy informacjne wykonane z stali nierdzwnej, ciętej laserowo i malowane proszkowo.</t>
  </si>
  <si>
    <t>1.1.1.4. Stojaki rowerowe</t>
  </si>
  <si>
    <t>12</t>
  </si>
  <si>
    <t>PR Stojak stalowe i czarne. Konstrukcja z płaskowników wygiętych w kształt U, ranty zaokrąglone. Mocowanie schowane pod nawierzchnią.  Wymiary: szerokość stojaka: 80cm wysokość stojaka: 80cm wymiary płaskownika: 80x8mm Materiał: stal ocynkowana i malowana Sposób montażu: wbetonowane w podłoże</t>
  </si>
  <si>
    <t>1.1.1.5. Słupki</t>
  </si>
  <si>
    <t>13</t>
  </si>
  <si>
    <t>SŁ-1 Słupki wygradzające</t>
  </si>
  <si>
    <t>1.1.1.6. Zadaszenia</t>
  </si>
  <si>
    <t>14</t>
  </si>
  <si>
    <t>2x Altana ZA ogród biocentryczny</t>
  </si>
  <si>
    <t>15</t>
  </si>
  <si>
    <t>2x Wiata ZW ogród biocentryczny</t>
  </si>
  <si>
    <t>16</t>
  </si>
  <si>
    <t>Altana ZA1</t>
  </si>
  <si>
    <t>1.1.1.7. Poidełka</t>
  </si>
  <si>
    <t>17</t>
  </si>
  <si>
    <t>POI Poidełko z dwoma misami. Słup okragły zakończony główną misą. Górna misa montowana na wysokości umożliwiającej korzystanie przez osoby niepełnosprawne poruszające się na wózku inwalidzkim. Dolna misa przeznaczona jest dla zwierząt - miska obrotowa montowana w stalowej obręczy o kształcie zbliżonym do okręgu. Na boku zlokalizowane są przyciski uruchamiające zdrój wody pitnej.Materiał: stal</t>
  </si>
  <si>
    <t>1.1.1.8. Automatyczne toalety miejskie</t>
  </si>
  <si>
    <t>18</t>
  </si>
  <si>
    <t>Automatyczna toaleta miejska. Podstawa rzutu owalna. Toaleta wykończona matowymi kaflami o kolorze jasnym piaskowym.</t>
  </si>
  <si>
    <t>1.1.1.9. Mała architektura z kłód</t>
  </si>
  <si>
    <t>19</t>
  </si>
  <si>
    <t>KŁ1 Mała architektura utworzona z odpadu po wycince drzew. Elementy naturalne, nie obrabiane</t>
  </si>
  <si>
    <t>20</t>
  </si>
  <si>
    <t>KŁ3 Kosz na śmieci pniaki</t>
  </si>
  <si>
    <t>21</t>
  </si>
  <si>
    <t>KŁ4 Stojaki rowerowe kłody</t>
  </si>
  <si>
    <t>1.1.1.10. Oświetlenie</t>
  </si>
  <si>
    <t>22</t>
  </si>
  <si>
    <t>LT1 Latarnia parkowa standardowa</t>
  </si>
  <si>
    <t>23</t>
  </si>
  <si>
    <t>LT2 Latarnia parkowa w strefach specjalnych</t>
  </si>
  <si>
    <t>24</t>
  </si>
  <si>
    <t>OS1 Oprawa wpuszczana w ziemię</t>
  </si>
  <si>
    <t>25</t>
  </si>
  <si>
    <t>OS3 Oprawa punktowa mocowana do kładki drewnianej</t>
  </si>
  <si>
    <t>26</t>
  </si>
  <si>
    <t>Oświetlenie liniowe do wmontowania w nabrzeże lub zadaszenia</t>
  </si>
  <si>
    <t>m</t>
  </si>
  <si>
    <t>1.1.2. PROJEKT STREF SPECJALNYCH</t>
  </si>
  <si>
    <t>1.1.2.1. PLACE ZABAW</t>
  </si>
  <si>
    <t>1.1.2.1.1. Strefa naturalnego placu zabaw</t>
  </si>
  <si>
    <t>27</t>
  </si>
  <si>
    <t>PZ-W17 Element 9 – Bujaki dziki</t>
  </si>
  <si>
    <t>1.1.2.1.2. Lotniczy plac zabaw</t>
  </si>
  <si>
    <t>28</t>
  </si>
  <si>
    <t>PZ-L1 Element 1 –  Zjazd linowy – pas startowy (szczegóły wg specyfikacji)</t>
  </si>
  <si>
    <t>DROBNE FORMY ARCHITEKTONICZNE</t>
  </si>
  <si>
    <t>29</t>
  </si>
  <si>
    <t>OGS Ogrodzenie placu zabaw</t>
  </si>
  <si>
    <t>1.1.2.1.3. Sensoryczny plac zabaw</t>
  </si>
  <si>
    <t>30</t>
  </si>
  <si>
    <t>PZ-S11 Kamienie wspinaczkowe (szczegóły wg specyfikacji)</t>
  </si>
  <si>
    <t>1.1.2.1.4. Inne elementy</t>
  </si>
  <si>
    <t>WYKOŃCZENIE POWIERZCHNI GRUNTU</t>
  </si>
  <si>
    <t>31</t>
  </si>
  <si>
    <t>KPS Nawierzchnia - pas startowy. Zlokalizowana pod zjazdem linowym. Nawierzchnia bezpieczna, Kolor naturalny</t>
  </si>
  <si>
    <t>OBRZEŻA</t>
  </si>
  <si>
    <t>32</t>
  </si>
  <si>
    <t xml:space="preserve">KNR AT-04 0209/04 analogia </t>
  </si>
  <si>
    <t>33</t>
  </si>
  <si>
    <t>OB-K Obrzeże w postaci podsypanych większych kamieni. Płynne przejście między dużymi kamieniami a piaskiem. Obrzeże występuje punktowo</t>
  </si>
  <si>
    <t>34</t>
  </si>
  <si>
    <t xml:space="preserve">KNR 2-21 0218/01 analogia </t>
  </si>
  <si>
    <t>N-PI Piasek Materiał: kruszywo bazaltowe 50%, dolomitowe 50% Frakcja 0,2-2 mm Uwagi: materiał płukany, pozbawiony domieszek i zanieczyszczeń, w tym mniejszych frakcji mineralnych 30cm</t>
  </si>
  <si>
    <t>m3</t>
  </si>
  <si>
    <t>35</t>
  </si>
  <si>
    <t>N-ŻW Żwirek, nawierzchnia bezpieczna pod wieża kontroli lotów 30cm</t>
  </si>
  <si>
    <t>36</t>
  </si>
  <si>
    <t xml:space="preserve">KNR 2-02 0616/01  </t>
  </si>
  <si>
    <t>Włóknina przepuszczająca wodę + zakład technologiczny</t>
  </si>
  <si>
    <t>37</t>
  </si>
  <si>
    <t xml:space="preserve">  </t>
  </si>
  <si>
    <t>Podbudowa z klińca pod nawierzchnią piaszczystą - warstwa 30cm</t>
  </si>
  <si>
    <t>37.1</t>
  </si>
  <si>
    <t xml:space="preserve">KNR 2-31 0114/07  </t>
  </si>
  <si>
    <t>Warstwa górna podbudowy z kruszywa łamanego o grubości po zagęszczeniu 8cm</t>
  </si>
  <si>
    <t>37.2</t>
  </si>
  <si>
    <t>KNR 2-31 0114/08  dopłata 22x</t>
  </si>
  <si>
    <t>Warstwa górna podbudowy z kruszywa łamanego o grubości po zagęszczeniu 8cm - za każdy dalszy 1cm
Krotność = 22</t>
  </si>
  <si>
    <t>38</t>
  </si>
  <si>
    <t>N-KAM2 Kompozycja z dużych kamieni</t>
  </si>
  <si>
    <t>39</t>
  </si>
  <si>
    <t>N-KAM3 Płaskie kamienie montowane w nawierzchni umożliwiające przejście. Wysokość nad nawierzchnią maksymalnie 2cm</t>
  </si>
  <si>
    <t>40</t>
  </si>
  <si>
    <t xml:space="preserve">KNR 2-31 0202/05 analogia </t>
  </si>
  <si>
    <t>N-KG Kora grubomielona</t>
  </si>
  <si>
    <t>URZĄDZENIA ZABAWOWE - NIESPODZIANKI  W TERENIE</t>
  </si>
  <si>
    <t>41</t>
  </si>
  <si>
    <t>N5 Gąszcz pni</t>
  </si>
  <si>
    <t>42</t>
  </si>
  <si>
    <t>N10 Chwiejna równoważnia</t>
  </si>
  <si>
    <t>43</t>
  </si>
  <si>
    <t>1.1.2.2. MIEJSCA REKREACYJNE</t>
  </si>
  <si>
    <t>1.1.2.2.1. Strefa przy Jeziorku</t>
  </si>
  <si>
    <t>44</t>
  </si>
  <si>
    <t>ER-J1 Element 1 - urządzenie siłowni plenerowej: PODWÓJNY BIEGACZ2 x stanowisko do ćwiczeń mięśni kończyn dolnych. Stanowisko składa się z dwóch wahadłowych podestów oraz poręczy</t>
  </si>
  <si>
    <t>45</t>
  </si>
  <si>
    <t>ER-J2 Element 2 - urządzenie siłowni plenerowej: PODWÓJNE KOŁA TAI-CHI2 x stanowisko do ćwiczeń mięśni ramion i barków na różnych wysokościach. Każde ze stanowisk - koło wykonane z rurki stalowej z rączką metalową posiadającą rękojeść</t>
  </si>
  <si>
    <t>46</t>
  </si>
  <si>
    <t>ER-J3 Element 3 - urządzenie siłowni plenerowej: POTRÓJNY TWISTER3 x stanowisko do ćwiczeń mięśni talii i pleców</t>
  </si>
  <si>
    <t>47</t>
  </si>
  <si>
    <t>ER-J4 Element 4 - urządzenie siłowni zewnętrznej: PODWÓJNE WYCIASKANIE SIEDZĄC2 x stanowisko do ćwiczeń stymulujących rozwój mięśni kończyn górnych, klatki piersiowej i pleców. Stanowisko składa się z siedziska z oparciem oraz dźwigni rąk</t>
  </si>
  <si>
    <t>48</t>
  </si>
  <si>
    <t>ER-J5 Element 5 - urządzenie siłowni plenerowej: NORDIC WALKING/ORBITEKUrządzenie to posiada stanowisko składające się z wahadeł stopni do nóg z dwoma uchwytami – kijkami. Stanowisko do ćwiczeń mięśni kończyn górnych i dolnych</t>
  </si>
  <si>
    <t>49</t>
  </si>
  <si>
    <t>ER-J6 Element 6 -urządzenie siłowni plenerowej: PODWÓJNA ŁAWECZKA GIMNASTYCZNA2 x stanowisko do ćwiczeń stymulujących mięśnie brzucha i pleców</t>
  </si>
  <si>
    <t>50</t>
  </si>
  <si>
    <t>ER-J7 Element 7 - urządzenie siłowni plenerowej: PORĘCZE GIMNASTYCZNE Stanowisko do ćwiczeń stymulujących mięśnie: klatki piersiowej, barków, mięśnie trzygłowe ramion</t>
  </si>
  <si>
    <t>51</t>
  </si>
  <si>
    <t>ER-J8 Element 8 - stolik do gry w szachy</t>
  </si>
  <si>
    <t>1.1.2.2.2. Atrakcje dla skater'ów i parkourowców</t>
  </si>
  <si>
    <t>52</t>
  </si>
  <si>
    <t>ER-SK4 Element 4 - Przeszkoda I (szczegóły wg specyfikacji)</t>
  </si>
  <si>
    <t>53</t>
  </si>
  <si>
    <t>ER-SK5 Element 5 - Przeszkoda II (szczegóły wg specyfikacji)</t>
  </si>
  <si>
    <t>54</t>
  </si>
  <si>
    <t>ER-SK6 Element 6 - Przeszkoda III (szczegóły wg specyfikacji)</t>
  </si>
  <si>
    <t>55</t>
  </si>
  <si>
    <t>N-FF Farba fluoresencyjna. Wzory na nawierzchni asfaltowej. Farba pobiera światło słoneczne w ciągu dnia i "oddaje je" po zmierzchu. ok. 54m</t>
  </si>
  <si>
    <t>1.1.2.2.3. Ogród społecznościowy i strefa piknikowa</t>
  </si>
  <si>
    <t>56</t>
  </si>
  <si>
    <t>Ł5 Stół piknikowy</t>
  </si>
  <si>
    <t>1.1.2.3. OGRÓD SENSORYCZNY</t>
  </si>
  <si>
    <t>1.1.2.3.1. Gabinet Fitoterapii</t>
  </si>
  <si>
    <t>57</t>
  </si>
  <si>
    <t>OS-F1 Element 1 - Leżaki betonowe</t>
  </si>
  <si>
    <t>1.1.2.3.2. Kryjówka dźwięku</t>
  </si>
  <si>
    <t>ELEMENTY TWORZĄCE KRYJÓWKĘ DŹWIĘKU</t>
  </si>
  <si>
    <t>58</t>
  </si>
  <si>
    <t>OS-DŹ1 Element 2 -Bębny djembes</t>
  </si>
  <si>
    <t>59</t>
  </si>
  <si>
    <t>OS-DŹ3 Element 3 - Pieńki do siedzenia</t>
  </si>
  <si>
    <t>1.1.2.3.3. Kryjówka koloru</t>
  </si>
  <si>
    <t>60</t>
  </si>
  <si>
    <t>OS-K1 Element 1 - Tipi</t>
  </si>
  <si>
    <t>1.1.2.4. STREFA PRZY FONTANNIE</t>
  </si>
  <si>
    <t>61</t>
  </si>
  <si>
    <t>LZ Leżak</t>
  </si>
  <si>
    <t>1.1.2.7. STREFY WEJSCIOWE</t>
  </si>
  <si>
    <t>STREFA WEJŚCIOWA PRZY STACJI METRA "POLE MOKOTOWSKIE"</t>
  </si>
  <si>
    <t>62</t>
  </si>
  <si>
    <t>DO1 Domki dla owadów</t>
  </si>
  <si>
    <t>STREFA WEJŚCIOWA PRZY GUS</t>
  </si>
  <si>
    <t>63</t>
  </si>
  <si>
    <t>STREFA WEJŚCIOWA PRZY BIBLIOTECE</t>
  </si>
  <si>
    <t>64</t>
  </si>
  <si>
    <t>1.1.2.9. STREFY DLA PSÓW</t>
  </si>
  <si>
    <t>1.1.2.9.1. Wybieg dla psów - śródmieście</t>
  </si>
  <si>
    <t>ELEMENTY WYBIEGU DLA PSÓW</t>
  </si>
  <si>
    <t>65</t>
  </si>
  <si>
    <t>WP-Ś1 Element 1 – Psia toaleta, wydzielone nawierzchnią miejsce, przeznaczone do swobodnego wyprowadzenia psa, wyczesania itp.  Na jej terenie znajduje się piesuar</t>
  </si>
  <si>
    <t>66</t>
  </si>
  <si>
    <t>67</t>
  </si>
  <si>
    <t>68</t>
  </si>
  <si>
    <t>WP-Ś5 Element 5 – Pal do ciągnięcia liny (szarpak) Pień o średnicy 50cm i różnej wysokości min. 90-120cm. Obwiązany wokół kilka krotnie grubym sznurem jutowym. Końce sznura luźno wiszące, nie dłuższe niż 30cm, zakończone gumową nakładką zabezpieczającą przed rozplątywaniem. Drewno jasne naturalne, obrobione poprzez zeszlifowanie kory na gładko</t>
  </si>
  <si>
    <t>69</t>
  </si>
  <si>
    <t>WP-Ś7 Element 7 – Podest kompozytowy wodoodporny, materiał i kolor identyczny jak wyspy pływające. Wymiary: 300x600cm</t>
  </si>
  <si>
    <t>70</t>
  </si>
  <si>
    <t>WP-Ś8 Element 8 – Oczko wodne. Oczko wodne naturalne o nieregularnym kształcie, częściowo porośnięte zielenią.</t>
  </si>
  <si>
    <t>71</t>
  </si>
  <si>
    <t>WP-P Element 9 – Piesuar.  Drewniany pal o przekroju okrągłym, ze specjalnymi otworami do odprowadzenia nieczystości w grunt. Rozwiązanie systemowe.</t>
  </si>
  <si>
    <t>1.1.2.9.2. Wybieg dla psów - Ochota</t>
  </si>
  <si>
    <t>72</t>
  </si>
  <si>
    <t>WP-O1 Element 1 – Pal do ciągnięcia liny (szarpak)</t>
  </si>
  <si>
    <t>73</t>
  </si>
  <si>
    <t>WP-O2 Element 2 – Psia toaleta, wydzielone nawierzchnią miejsce, przeznaczone do swobodnego wyprowadzenia psa, wyczesania itp.  Na jej terenie znajduje się piesuar</t>
  </si>
  <si>
    <t>74</t>
  </si>
  <si>
    <t>WP-O3 Element 3 - Zielona wyspa, okrągła o dużej średnicy około 300cm. wg. projektu hydrotechniki  oraz zieleni</t>
  </si>
  <si>
    <t>75</t>
  </si>
  <si>
    <t>WP-O4 Element 4 - wyspa z pni. Pnie drewniane w różnych wysokościach 5-50cm ułożone obok siebie, w spiętrzeniu w kierunku centralnym, średnica pni 30-50cm, średnica wyspy ok. 200cm</t>
  </si>
  <si>
    <t>76</t>
  </si>
  <si>
    <t>WP-O5 Element 5 – Oczko wodne. Oczko wodne naturalne o nieregularnym kształcie, częsciowo porośnięte zielenią. wg. projektu hydrotechniki  oraz zieleni</t>
  </si>
  <si>
    <t>77</t>
  </si>
  <si>
    <t>WP-O6 Element 6 – Podest kompozytowy wodoodporny, materiał i kolor identyczny jak wyspy pływające. Wymiary: 300x800cm wg. projektu hydrotechniki</t>
  </si>
  <si>
    <t>78</t>
  </si>
  <si>
    <t>1.1.2.9.3. Inne elementy</t>
  </si>
  <si>
    <t>79</t>
  </si>
  <si>
    <t>N-KM Kora mieszana</t>
  </si>
  <si>
    <t>80</t>
  </si>
  <si>
    <t>N-PI Piasek</t>
  </si>
  <si>
    <t>81</t>
  </si>
  <si>
    <t>N-ŻW Żwir 30cm</t>
  </si>
  <si>
    <t>82</t>
  </si>
  <si>
    <t>83</t>
  </si>
  <si>
    <t>83.1</t>
  </si>
  <si>
    <t>83.2</t>
  </si>
  <si>
    <t>84</t>
  </si>
  <si>
    <t>85</t>
  </si>
  <si>
    <t>86</t>
  </si>
  <si>
    <t>87</t>
  </si>
  <si>
    <t>Włóknina przepuszczająca wodę (np. geowłóknina pod warstwą piasku) + zakład technologiczny</t>
  </si>
  <si>
    <t>88</t>
  </si>
  <si>
    <t>88.1</t>
  </si>
  <si>
    <t>88.2</t>
  </si>
  <si>
    <t>1.1.2.10. GŁÓWNY ZBIORNIK WODNY</t>
  </si>
  <si>
    <t>89</t>
  </si>
  <si>
    <t>PL-D1, PL-D2, PL-T1, PL,T2 Podesty wraz z ławkami ŁT-01, ŁT-02 - północne nabrzeże głównego zbiornika wodnego</t>
  </si>
  <si>
    <t>90</t>
  </si>
  <si>
    <t>ST-T Stoły na trybunach ze wspólną ławką. Ławka: długość: wg rzutu, szerokość: 40cm, wysokość 45cm. Stół: 130cm x 130cm, wysokość: 75cm. Drewno: deska tarasowa modrzew syberyjski, grubość 24mm, szerokość 140mm, olejowane (bez barwnika)W zakres kompletu wchodzą 3 stoły ze wspólna ławką.</t>
  </si>
  <si>
    <t>1.1.2.11. ŚCIEŻKA KAPUŚCIŃSKIEGO</t>
  </si>
  <si>
    <t>91</t>
  </si>
  <si>
    <t>Przeniesienie elementów ścieżki Kapuścińskiego</t>
  </si>
  <si>
    <t>1.1.3. PROJEKT UKSZTAŁTOWANIA TERENU</t>
  </si>
  <si>
    <t>92</t>
  </si>
  <si>
    <t>Przemieszczenie mas ziemnych</t>
  </si>
  <si>
    <t>92.1</t>
  </si>
  <si>
    <t xml:space="preserve">KNR 2-01 0201/04  </t>
  </si>
  <si>
    <t>Roboty ziemne w gruncie kategorii I-II wykonywane koparkami przedsiębiernymi o pojemności łyżki 0,25m3 z transportem urobku samochodami samowyładowczymi na odległość do 1km</t>
  </si>
  <si>
    <t>92.2</t>
  </si>
  <si>
    <t xml:space="preserve">KNR 2-01 0235/01.2  </t>
  </si>
  <si>
    <t>Formowanie i zagęszczanie</t>
  </si>
  <si>
    <t>1.3. GOSPODARKA ZIELENIĄ</t>
  </si>
  <si>
    <t>1.3.1. GOSPODARKA ZIELENIĄ W ZAKRESIE PRAC PIELĘGNACYJNYCH</t>
  </si>
  <si>
    <t>93</t>
  </si>
  <si>
    <t>Krzewy do przesadzenia w tym: 1328,5 m2 wymagana zgoda (wniosek 1); 37 m2 bez zgody</t>
  </si>
  <si>
    <t>94</t>
  </si>
  <si>
    <t>Krzewy do usunięcia w tym: 704,3 m2 wymagana zgoda (wniosek 1); 115,9 m2 bez zgody</t>
  </si>
  <si>
    <t>95</t>
  </si>
  <si>
    <t>Krzewy do pielęgnacji</t>
  </si>
  <si>
    <t>96</t>
  </si>
  <si>
    <t xml:space="preserve">KNR 2-01 0101/03  </t>
  </si>
  <si>
    <t>Drzewa do usunięcia w tym: 9 wymagana zgoda (wniosek 1); 3 bez zgody</t>
  </si>
  <si>
    <t>97</t>
  </si>
  <si>
    <t>Drzewa do ekspertyzy (tomograf + sim)</t>
  </si>
  <si>
    <t>98</t>
  </si>
  <si>
    <t>Drzewa do przesadzenia w tym: 3 wymagana zgoda (wniosek 1); 5 bez zgody</t>
  </si>
  <si>
    <t>98.1</t>
  </si>
  <si>
    <t xml:space="preserve">KNR 2-21 0106/01.2  </t>
  </si>
  <si>
    <t>Wykopanie starszych drzew w celu przesadzenia z wykonaniem zabiegów agrotechnicznych</t>
  </si>
  <si>
    <t>98.2</t>
  </si>
  <si>
    <t xml:space="preserve">KNR 2-21 0333/07  </t>
  </si>
  <si>
    <t>Przewożenie przesadzarką na odległość do 1km drzew z bryłą korzeniową</t>
  </si>
  <si>
    <t>98.3</t>
  </si>
  <si>
    <t xml:space="preserve">KNR 2-21 0333/02  </t>
  </si>
  <si>
    <t>Sadzenie przesadzarką drzew z bryłą korzeniową</t>
  </si>
  <si>
    <t>99</t>
  </si>
  <si>
    <t xml:space="preserve">KNR 2-21 0701/03  </t>
  </si>
  <si>
    <t>Drzewa do pielęgnacji (cięcia sanitarne, techniczne)</t>
  </si>
  <si>
    <t>100</t>
  </si>
  <si>
    <t>Poprawa warunków glebowych - ściółkowanie gr 5cm</t>
  </si>
  <si>
    <t>1.3.2. PROJEKT OCHRONY ZIELENI</t>
  </si>
  <si>
    <t>Ochrona drzew i krzewów</t>
  </si>
  <si>
    <t>101</t>
  </si>
  <si>
    <t xml:space="preserve">KNR 2-21 0107/04  </t>
  </si>
  <si>
    <t>Ochrona pni</t>
  </si>
  <si>
    <t>102</t>
  </si>
  <si>
    <t>Ekran korzeniowy o zróżnicowanej głębokości</t>
  </si>
  <si>
    <t>103</t>
  </si>
  <si>
    <t>Ogrodzenie tymczasowe</t>
  </si>
  <si>
    <t>1.4. PROJEKT ZIELENI</t>
  </si>
  <si>
    <t>1.4.2. PROJEKT ZIELENI W STREFACH SPECJALNYCH</t>
  </si>
  <si>
    <t>1.4.2.2. MIEJSCA REKREACYJNE</t>
  </si>
  <si>
    <t>1.4.2.2.1. Siłownia plenerowa przy jeziorku</t>
  </si>
  <si>
    <t>Krzewy</t>
  </si>
  <si>
    <t>104</t>
  </si>
  <si>
    <t>K-Rh.cat Rhamnus cathartica - szakłak pospolity C5</t>
  </si>
  <si>
    <t>105</t>
  </si>
  <si>
    <t>K-Lon.x Lonicera xylosteum - suchodrzew pospolity C5</t>
  </si>
  <si>
    <t>Byliny</t>
  </si>
  <si>
    <t>106</t>
  </si>
  <si>
    <t>B-Cal.ac.'KF' Calamgrostis xacutiflora 'Karl Foerster' - trzcinnik ostrokwiatowy 'Karl Foerster' C2</t>
  </si>
  <si>
    <t>107</t>
  </si>
  <si>
    <t>B-Cal.ac.'Ov' Calamgrostis xacutiflora 'Overdam' - trzcinnik ostrokwiatowy 'Overdam' C2</t>
  </si>
  <si>
    <t>108</t>
  </si>
  <si>
    <t>B-Des.c'G' Deschampsia caespitosa 'Goldtau' - śmiałek darniowy odm. Goldtau C2</t>
  </si>
  <si>
    <t>109</t>
  </si>
  <si>
    <t xml:space="preserve">KNR 2-21 0101/01  </t>
  </si>
  <si>
    <t>Zebranie i złożenie zanieczyszczeń w pryzmy</t>
  </si>
  <si>
    <t>110</t>
  </si>
  <si>
    <t>Przygotowanie podłoża</t>
  </si>
  <si>
    <t>110.1</t>
  </si>
  <si>
    <t xml:space="preserve">KNR 2-21 0201/03  </t>
  </si>
  <si>
    <t>Ręczne przekopanie gleby w terenie płaskim</t>
  </si>
  <si>
    <t>110.2</t>
  </si>
  <si>
    <t xml:space="preserve">KNR 2-21 0213/01  </t>
  </si>
  <si>
    <t>Ręczne rozrzucenie ziemi żyznej lub kompostowej o grubości warstwy 2cm na terenie płaskim</t>
  </si>
  <si>
    <t>ha</t>
  </si>
  <si>
    <t>110.3</t>
  </si>
  <si>
    <t>KNR 2-21 0213/02  dopłata 33x</t>
  </si>
  <si>
    <t>Dodatek za każdy 1cm grubości warstwy ziemi żyznej lub kompostowej ponad 2cm ręcznie rozrzuconej na terenie płaskim
Krotność = 33</t>
  </si>
  <si>
    <t>111</t>
  </si>
  <si>
    <t xml:space="preserve">KNR 2-21 0414/09  </t>
  </si>
  <si>
    <t>Sadzenie bylin</t>
  </si>
  <si>
    <t>112</t>
  </si>
  <si>
    <t>Sadzenie krzewów</t>
  </si>
  <si>
    <t>112.1</t>
  </si>
  <si>
    <t xml:space="preserve">KNR 2-01 0312/01  </t>
  </si>
  <si>
    <t>Wykopanie dołów o wymiarach 40x40x40cm</t>
  </si>
  <si>
    <t>dół</t>
  </si>
  <si>
    <t>112.2</t>
  </si>
  <si>
    <t xml:space="preserve">KNR 2-21 0301/05  </t>
  </si>
  <si>
    <t>Sadzenie drzew i krzewów liściastych form naturalnych na terenie płaskim w gruncie kategorii I-II o średnicy i głębokości dołów 0,4m z całkowitą zaprawą dołów</t>
  </si>
  <si>
    <t>113</t>
  </si>
  <si>
    <t>Powierzchnia ściółkowania gr 5cm</t>
  </si>
  <si>
    <t>1.4.2.3. OGRÓD SENSORYCZNY</t>
  </si>
  <si>
    <t>114</t>
  </si>
  <si>
    <t>K-Lav.ang Lavandula angustifolia - lawenda wąskolistna C2</t>
  </si>
  <si>
    <t>115</t>
  </si>
  <si>
    <t>B-Aga.foe Agastache foeniculum - kłosowiec fenkułowy C2</t>
  </si>
  <si>
    <t>116</t>
  </si>
  <si>
    <t>B-Cal.b Calamagrostois brachytricha - trzcinnik krótkowłosowy C2</t>
  </si>
  <si>
    <t>117</t>
  </si>
  <si>
    <t>B-Ech.purp.'FA' Echinacea purpurea 'Fragrant Angel' - jeżówka purpurowa odm. Fragrant Angel C2</t>
  </si>
  <si>
    <t>118</t>
  </si>
  <si>
    <t>B-Sal.n.'Ostfriesland' Salvia nemorosa 'Ostfriesland' - szałwia omszona odm. Ostfriesland C2</t>
  </si>
  <si>
    <t>119</t>
  </si>
  <si>
    <t>B-Sal.p.'SL' Salvia pratensis 'Swan Lake' - szałwia łąkowa odm. Swan Lake C2</t>
  </si>
  <si>
    <t>120</t>
  </si>
  <si>
    <t>B-Tan.vul.'C' Tanacetum vulgare 'Crispa' - wrotycz pospolity odm. Crispa</t>
  </si>
  <si>
    <t>Pnącza</t>
  </si>
  <si>
    <t>121</t>
  </si>
  <si>
    <t>P-Clem.rec Clematis recta - powojnik prosty</t>
  </si>
  <si>
    <t>122</t>
  </si>
  <si>
    <t>123</t>
  </si>
  <si>
    <t>123.1</t>
  </si>
  <si>
    <t xml:space="preserve">KNR 2-21 0207/02  </t>
  </si>
  <si>
    <t>Orka gleby glebogryzarką przyczepną gruntu kategorii  III</t>
  </si>
  <si>
    <t>123.2</t>
  </si>
  <si>
    <t>123.3</t>
  </si>
  <si>
    <t>124</t>
  </si>
  <si>
    <t>124.1</t>
  </si>
  <si>
    <t>Wykopanie dołów o wymiarach 30x30x30cm</t>
  </si>
  <si>
    <t>124.2</t>
  </si>
  <si>
    <t xml:space="preserve">KNR 2-21 0301/04  </t>
  </si>
  <si>
    <t>Sadzenie drzew i krzewów liściastych form naturalnych na terenie płaskim w gruncie kategorii I-II o średnicy i głębokości dołów 0,3m z całkowitą zaprawą dołów</t>
  </si>
  <si>
    <t>125</t>
  </si>
  <si>
    <t>Sadzenie byliny</t>
  </si>
  <si>
    <t>126</t>
  </si>
  <si>
    <t>Sadzenie pnączy</t>
  </si>
  <si>
    <t>127</t>
  </si>
  <si>
    <t>1.4.2.4. STREFA PRZY FONTANNIE</t>
  </si>
  <si>
    <t>Drzewa</t>
  </si>
  <si>
    <t>128</t>
  </si>
  <si>
    <t>Gb.um.sh Carpinus betulus - grab pospolity, korona kształtowana forma wielopniowa, naturalna, wysokość minimum 250 cm, szerokość korony minimum 150 cm, pnie o obwodach min. 10-12 cm, minimalna ilość pni 3średnica bryły korzeniowej 120cm, stabilizacja podziemna bryły korzeniowej</t>
  </si>
  <si>
    <t>Krzewy przesadzane</t>
  </si>
  <si>
    <t>129</t>
  </si>
  <si>
    <t xml:space="preserve"> KNR 2-21 0105/01; KNR 2-21 0301/06 </t>
  </si>
  <si>
    <t>Róże parkowe wysokie</t>
  </si>
  <si>
    <t>129.1</t>
  </si>
  <si>
    <t xml:space="preserve">KNR 2-21 0105/01  </t>
  </si>
  <si>
    <t>Wykopanie krzewów w celu przesadzenia</t>
  </si>
  <si>
    <t>129.2</t>
  </si>
  <si>
    <t>130</t>
  </si>
  <si>
    <t>Róże niskie (numer inw. 8272, 8274)</t>
  </si>
  <si>
    <t>130.1</t>
  </si>
  <si>
    <t>130.2</t>
  </si>
  <si>
    <t>131</t>
  </si>
  <si>
    <t>B-Mis.sin.'G' Miscanthus sinensis 'Gracillimus' - miskant chiński odm. Gracillimus C2</t>
  </si>
  <si>
    <t>132</t>
  </si>
  <si>
    <t>133</t>
  </si>
  <si>
    <t>134</t>
  </si>
  <si>
    <t>134.1</t>
  </si>
  <si>
    <t>134.2</t>
  </si>
  <si>
    <t>135</t>
  </si>
  <si>
    <t>Przygotowanie podłoża pod nasadzenia drzew</t>
  </si>
  <si>
    <t xml:space="preserve">KNR 2-01 0217/02  </t>
  </si>
  <si>
    <t>Wykop dołu pod drzewo</t>
  </si>
  <si>
    <t>Warstwy ogrodnicze – Ręczne rozrzucenie ziemi żyznej lub kompostowej na terenie płaskim –wypełnienie pogłebienia pod drzewa</t>
  </si>
  <si>
    <t>136</t>
  </si>
  <si>
    <t xml:space="preserve">KNR 2-21 0319/04  </t>
  </si>
  <si>
    <t>Sadzenie drzew</t>
  </si>
  <si>
    <t>137</t>
  </si>
  <si>
    <t>Szczepionka mikoryzowa</t>
  </si>
  <si>
    <t>138</t>
  </si>
  <si>
    <t>Stabilizacja drzew - stabilizajca podziemna</t>
  </si>
  <si>
    <t>139</t>
  </si>
  <si>
    <t>System napowietrzająco - nawadniający - na jedno drzewo 5mb rury drenarskiej perforowanej</t>
  </si>
  <si>
    <t>140</t>
  </si>
  <si>
    <t>141</t>
  </si>
  <si>
    <t>142</t>
  </si>
  <si>
    <t xml:space="preserve">KNR 2-21 0401/04  </t>
  </si>
  <si>
    <t>Powierzchnia do rekultywacji zależna od zakresu wymiany nawierzchni</t>
  </si>
  <si>
    <t>1.4.2.5. TEREN PO MPO</t>
  </si>
  <si>
    <t>143</t>
  </si>
  <si>
    <t>Brz Betula pendula - brzoza brodawkowata</t>
  </si>
  <si>
    <t>144</t>
  </si>
  <si>
    <t>Js Fraxinus excelsior - jesion wyniosły</t>
  </si>
  <si>
    <t>145</t>
  </si>
  <si>
    <t>K - Cor.san Cornus sanguinea - dereń świdwa C3-C5</t>
  </si>
  <si>
    <t>146</t>
  </si>
  <si>
    <t>K-Prun.spin Prunus spinosa - śliwa tarnina C3-C5</t>
  </si>
  <si>
    <t>147</t>
  </si>
  <si>
    <t>148</t>
  </si>
  <si>
    <t>149</t>
  </si>
  <si>
    <t>Stabilizacja drzew</t>
  </si>
  <si>
    <t xml:space="preserve"> Kalkulacja indywidualna dopłata 3x</t>
  </si>
  <si>
    <t>Wbicie słupka 
Krotność = 3</t>
  </si>
  <si>
    <t xml:space="preserve">KNR 2-21 0708/04  </t>
  </si>
  <si>
    <t>Cieniowanie drzew</t>
  </si>
  <si>
    <t>150</t>
  </si>
  <si>
    <t>151</t>
  </si>
  <si>
    <t xml:space="preserve">KNR 2-21 0301/05.1  </t>
  </si>
  <si>
    <t>Sadzenie drzew i krzewów liściastych form naturalnych na terenie płaskim w gruncie kategorii I-II w dołach o średnicy i głębokości 0,4m z całkowitą zaprawą dołów</t>
  </si>
  <si>
    <t>1.4.2.6. OGRÓD BIOCENOTYCZNY</t>
  </si>
  <si>
    <t>152</t>
  </si>
  <si>
    <t>Ol Alnus glutinosa - olsza czarna</t>
  </si>
  <si>
    <t>153</t>
  </si>
  <si>
    <t>154</t>
  </si>
  <si>
    <t>K - Cor.san 'M.F' Cornus sanguinea 'Midwinter Fire' - dereń świdwa odm. Midwinter Fire</t>
  </si>
  <si>
    <t>155</t>
  </si>
  <si>
    <t>K - Fran.aln Frangula alnus - kruszyna pospolita C3-C5</t>
  </si>
  <si>
    <t>156</t>
  </si>
  <si>
    <t>K - Cor.ave Corylus avellana - leszczyna pospolita C3-C5</t>
  </si>
  <si>
    <t>157</t>
  </si>
  <si>
    <t>K - Cyt.sco Cytisus scoparius - Żarnowiec miotlasty C3-C5</t>
  </si>
  <si>
    <t>158</t>
  </si>
  <si>
    <t>K-Euo.eur Euonymus europaeus - trzmielina pospolita C3-C5</t>
  </si>
  <si>
    <t>159</t>
  </si>
  <si>
    <t>K - Euo.ver Euonymus verrucosus - trzmielina brodawkowata C3-C5</t>
  </si>
  <si>
    <t>160</t>
  </si>
  <si>
    <t>K-Lon.xyl Lonicera xylosteum - suchodrzew pospolity C3-C5</t>
  </si>
  <si>
    <t>161</t>
  </si>
  <si>
    <t>K-Sal.au Salix aurita - wierzba uszata C3-C5</t>
  </si>
  <si>
    <t>162</t>
  </si>
  <si>
    <t>K-Sal.pur'N' Salix purpurea - wierzba purpurowa C3-C5</t>
  </si>
  <si>
    <t>163</t>
  </si>
  <si>
    <t>K-Sal.trian Salix triandra - wierzba trójpręcikowa C3-C5</t>
  </si>
  <si>
    <t>164</t>
  </si>
  <si>
    <t>K-Sal.vim Salix viminalis - wierzba wiciowa C3-C5</t>
  </si>
  <si>
    <t>165</t>
  </si>
  <si>
    <t>K-Sal.cin Salix cinerea - wierzba szara C3-C5</t>
  </si>
  <si>
    <t>166</t>
  </si>
  <si>
    <t>K-Sal.pen Salix pentandra - wierzba pięciopręcikowa C3-C5</t>
  </si>
  <si>
    <t>167</t>
  </si>
  <si>
    <t>Pnącza okrywowe</t>
  </si>
  <si>
    <t>168</t>
  </si>
  <si>
    <t>P-Hed.h Hedera helix - bluszcz pospolity p9 - p10</t>
  </si>
  <si>
    <t>Byliny okrywowe</t>
  </si>
  <si>
    <t>169</t>
  </si>
  <si>
    <t>B-Gal.lut Galeobdolon luteum - gajowiec żółty p9 - p10</t>
  </si>
  <si>
    <t>Byliny szuwarowe</t>
  </si>
  <si>
    <t>170</t>
  </si>
  <si>
    <t>S - Car.acu Carex acutiformis - turzyca błotna C2</t>
  </si>
  <si>
    <t>171</t>
  </si>
  <si>
    <t>S - Equ.flu Equisetum fluviatile - skrzyp bagienny C2</t>
  </si>
  <si>
    <t>172</t>
  </si>
  <si>
    <t>S - Typ.ang Typha angustifolia - pałka wąskolistna C2</t>
  </si>
  <si>
    <t>173</t>
  </si>
  <si>
    <t>S - Erio.vagi Eriophorum vaginatum - wełnianka pochwowata C2</t>
  </si>
  <si>
    <t>174</t>
  </si>
  <si>
    <t>S - Sphag Sphagnum L. - mech torfowiec 612m2 gr. 10cm</t>
  </si>
  <si>
    <t>175</t>
  </si>
  <si>
    <t>PLAC TRÓJKĄTNY PRZY WEJŚCIU DO OGRODU BIOCENOTYCZNEGO</t>
  </si>
  <si>
    <t>drzewa</t>
  </si>
  <si>
    <t>176</t>
  </si>
  <si>
    <t>Kl.okr Acer circinatum - klon okrągłolistny wys. min. 2m</t>
  </si>
  <si>
    <t>byliny</t>
  </si>
  <si>
    <t>177</t>
  </si>
  <si>
    <t>B-Cal.ac.'KF' Calamagrostis ×acutiflora 'Karl Foerster'- trzcinnik ostrokwiatowy odm. Karl Foerster C2</t>
  </si>
  <si>
    <t>178</t>
  </si>
  <si>
    <t>B-Ger.mac.'A' Geranium macrorrhizum 'Album' - bodziszek korzeniasty odm. 'Album' C2</t>
  </si>
  <si>
    <t>179</t>
  </si>
  <si>
    <t>180</t>
  </si>
  <si>
    <t>B-Leu.vul Leucanthemum vulgare - jastrun właściwy P9/P11</t>
  </si>
  <si>
    <t>181</t>
  </si>
  <si>
    <t>B-Pan.vir.'W' Panicum virgatum 'Warrior' - proso rózgowate odm 'Warrior' C2</t>
  </si>
  <si>
    <t>182</t>
  </si>
  <si>
    <t>B-Sti.cal Stipa calamagrostis - ostnica trzcinnikowata C2</t>
  </si>
  <si>
    <t>183</t>
  </si>
  <si>
    <t>B-Tan.vul.'C' Tanacetum vulgare 'Crispa' - wrotycz pospolity odm. Crispa C2</t>
  </si>
  <si>
    <t>pnącza</t>
  </si>
  <si>
    <t>184</t>
  </si>
  <si>
    <t>P-Clem.rec Clematis recta - powojnik prosty C2</t>
  </si>
  <si>
    <t>185</t>
  </si>
  <si>
    <t>P-Clem.p Clematis praecox- powojnik wczesny C2</t>
  </si>
  <si>
    <t>186</t>
  </si>
  <si>
    <t>P-Clem.rec Hedera helix - bluszcz pospolity C2</t>
  </si>
  <si>
    <t>187</t>
  </si>
  <si>
    <t>188</t>
  </si>
  <si>
    <t>189</t>
  </si>
  <si>
    <t>190</t>
  </si>
  <si>
    <t>Wykopanie dołów o wymiaracg 40x40x40cm</t>
  </si>
  <si>
    <t>191</t>
  </si>
  <si>
    <t>192</t>
  </si>
  <si>
    <t>193</t>
  </si>
  <si>
    <t xml:space="preserve">KNR 2-21 0416/01  </t>
  </si>
  <si>
    <t>Sadzenie roślin szuwarowych</t>
  </si>
  <si>
    <t>194</t>
  </si>
  <si>
    <t xml:space="preserve">KNR 2-21 0404/04  </t>
  </si>
  <si>
    <t>Łąka kwietna</t>
  </si>
  <si>
    <t>195</t>
  </si>
  <si>
    <t>1.4.2.7. STREFY WEJŚCIOWE</t>
  </si>
  <si>
    <t>1.4.2.7.1. Przy Jeff's</t>
  </si>
  <si>
    <t>196</t>
  </si>
  <si>
    <t>KL.strz Acer griseum - klon strzępiastokory; balot/300-350, forma wielopniowa min. 16-18cm 3-4 przewodn</t>
  </si>
  <si>
    <t>197</t>
  </si>
  <si>
    <t>K-Cha.sup 'JT' Chaenomeles xsuperba - pigwowiec pośredni odm. Jet Trail C5</t>
  </si>
  <si>
    <t>198</t>
  </si>
  <si>
    <t>K-Cha.sup 'C' Chaenomeles xsuperba - pigwowiec pośredni odm. Cameo C5</t>
  </si>
  <si>
    <t>199</t>
  </si>
  <si>
    <t>B-Des.c Deschampsia caespitosa - śmiałek darniowy C3</t>
  </si>
  <si>
    <t>200</t>
  </si>
  <si>
    <t>B-St.cal Stipa calamagrostis - ostnica trzcinnikowata C2</t>
  </si>
  <si>
    <t>201</t>
  </si>
  <si>
    <t>B-Nep.gran 'DtD' Nepeta grandiflora 'Dawn to Dusk' - kocimiętka wielkokwiatowa odm. Dawn to Dusk C1</t>
  </si>
  <si>
    <t>202</t>
  </si>
  <si>
    <t>B-Ech.pal Echinacea pallida - jeżówka blada C2</t>
  </si>
  <si>
    <t>203</t>
  </si>
  <si>
    <t>B-Ech.pal 'HD' Echinacea pallida 'Hula Dancer' - jeżówka blada odm. Hula Dancer C2</t>
  </si>
  <si>
    <t>204</t>
  </si>
  <si>
    <t>B-Ver.lon 'FL' Veronica longifolia 'First Lady' - przetacznik długolistny odm.First Lady C2</t>
  </si>
  <si>
    <t>205</t>
  </si>
  <si>
    <t>B-Mis.ch. 'GN' Miscanthus chinensis 'Gracillimus Nana' -miskant chiński odm. Gracillimus Nana C3</t>
  </si>
  <si>
    <t>206</t>
  </si>
  <si>
    <t>B-San.men Sanguisorba Menziesii - krwiściąg Menziesa C3</t>
  </si>
  <si>
    <t>Rośliny cebulowe</t>
  </si>
  <si>
    <t>207</t>
  </si>
  <si>
    <t>C-All.am. 'RM' Allium amethystinum 'Red Mohican' czosnek odm. Red Mohican; cebule</t>
  </si>
  <si>
    <t>208</t>
  </si>
  <si>
    <t>C-All.sph Allium sphaerocephalon- czosnek główkowaty; cebule</t>
  </si>
  <si>
    <t>209</t>
  </si>
  <si>
    <t>210</t>
  </si>
  <si>
    <t>210.1</t>
  </si>
  <si>
    <t>210.2</t>
  </si>
  <si>
    <t>211</t>
  </si>
  <si>
    <t>212</t>
  </si>
  <si>
    <t>213</t>
  </si>
  <si>
    <t>Szcepionka mikoryzowa</t>
  </si>
  <si>
    <t>214</t>
  </si>
  <si>
    <t>Stabilizacja podziemna dla dużych drzew - bryła korzeniowa o średnicy 120cm</t>
  </si>
  <si>
    <t xml:space="preserve">KNR 2-21 0414/08  </t>
  </si>
  <si>
    <t>Sadzenie roślin cebulkowych</t>
  </si>
  <si>
    <t>Łąka</t>
  </si>
  <si>
    <t>1.4.2.7.2. Przy rondzie jazdy polskiej (metro politechnika)</t>
  </si>
  <si>
    <t>K-Eu.ala.'F' Euonymus alatus 'Fireball' - trzmielina oskrzydlona odm. Fireball C5</t>
  </si>
  <si>
    <t>K-Pr.pum.v.d Prunus pumila var. Depressa - sliwa karłowa odm. płożąca C2</t>
  </si>
  <si>
    <t>K-Wei.fl.'RP' Weigela florida 'Red Prince' - krzewuszka cudowna odm. Red Prince C5</t>
  </si>
  <si>
    <t>Krzewuszka cudowna (nr inw. 8159, 8162), ok. 250m2</t>
  </si>
  <si>
    <t>B-Cal.b Calamagrostis brachytricha - trzcinnik krótkowłosowy C2</t>
  </si>
  <si>
    <t>B-Cal.ac'KF' Calamagrostis xacutiflora 'Farl Foerster' - trzcinnik ostrokwiatowy odm. Karl Foerster C2</t>
  </si>
  <si>
    <t>B-Mis.sin.'Ad' Miscanthus sinensis 'Adagio' - miskant chiński odm. Adagio C2</t>
  </si>
  <si>
    <t>C-All.sph Allium sphaerocephalon - czosnek główkowaty; do sadzenia grupami po 3-5 szt./m2 w układzie mozaikowym</t>
  </si>
  <si>
    <t>Przygotowanie podłoża dla krzewów i bylin</t>
  </si>
  <si>
    <t>231.1</t>
  </si>
  <si>
    <t>231.2</t>
  </si>
  <si>
    <t>231.3</t>
  </si>
  <si>
    <t>KNR 2-21 0213/02  dopłata 28x</t>
  </si>
  <si>
    <t>Dodatek za każdy 1cm grubości warstwy ziemi żyznej lub kompostowej ponad 2cm ręcznie rozrzuconej na terenie płaskim
Krotność = 28</t>
  </si>
  <si>
    <t>Przygotowanie podłoża gr. 40cm</t>
  </si>
  <si>
    <t>232.1</t>
  </si>
  <si>
    <t>232.2</t>
  </si>
  <si>
    <t>232.3</t>
  </si>
  <si>
    <t>KNR 2-21 0213/02  dopłata 38x</t>
  </si>
  <si>
    <t>Dodatek za każdy 1cm grubości warstwy ziemi żyznej lub kompostowej ponad 2cm ręcznie rozrzuconej na terenie płaskim
Krotność = 38</t>
  </si>
  <si>
    <t>Trawnik</t>
  </si>
  <si>
    <t>237.1</t>
  </si>
  <si>
    <t xml:space="preserve">KNR 2-21 0401/05  </t>
  </si>
  <si>
    <t>Ręczne wykonanie trawników dywanowych siewem z nawożeniem w gruncie kategorii  III</t>
  </si>
  <si>
    <t>237.2</t>
  </si>
  <si>
    <t xml:space="preserve">KNR 2-21 0209/01  </t>
  </si>
  <si>
    <t>Ręczne rozrzucenie na terenie płaskim torfu o grubości warstwy 2cm</t>
  </si>
  <si>
    <t>Rekultywacja terenu po robotach budowlanych - wysiew nasion (teren nachylony)</t>
  </si>
  <si>
    <t>1.4.2.7.3. Od ul. Stefana Batorego</t>
  </si>
  <si>
    <t>Gł.Lav 'C' Crataegus xlavallei 'Carrierei - głóg Lavallego odm. Carrierei wys. 400-500, obw 20-25, bryła 80cm, x 5 przesadzane</t>
  </si>
  <si>
    <t>Ros.mic Rosa micracantha - róża drobnokwiatowa C2-C3</t>
  </si>
  <si>
    <t>Ros.inod Rosa inodora syn. Rosa elliptica - róża eliptyczna C2-C3</t>
  </si>
  <si>
    <t>Ros.spin 'F' Rosa spinosissima 'Fruhlingsduft' - róża gęstokolczasta odm. Fruhlingsduft C2-C3</t>
  </si>
  <si>
    <t>B-Clem.'P' Clematis 'Praecox' - powojnik odm. Praecox C2</t>
  </si>
  <si>
    <t>B-Clem.'PF' Clematis 'Paul Farges' SUMMER SNOW - powojnik odm. Paul Farges C2</t>
  </si>
  <si>
    <t>B-Cam.trach Campanula trachelium - dzwonek pokrzywolistny C2</t>
  </si>
  <si>
    <t>B-Dig.gran Digitalis grandiflora - naparstnica zwyczajna C2</t>
  </si>
  <si>
    <t>B-Des.c.'Sch' Deschampsia caespitosa 'Schottland' - śmiałek darniowy odm. Schottland C1,5/2</t>
  </si>
  <si>
    <t>B-Sym.off Symphytum officinale - żywokost lekarski P9/P11</t>
  </si>
  <si>
    <t>B-Kn.mac Knautia macedonica- świerzbnica macedońska C5</t>
  </si>
  <si>
    <t>B-Ver.long 'FL'Veronica longifolia przetacznik długolistny odm.First Lady C2</t>
  </si>
  <si>
    <t>B-Ech.aph. 'AG' Echinops aphaerocephalus-przegorzan kulisty odm. Arctic Glow C2</t>
  </si>
  <si>
    <t>B-Ech.ban. 'TB' Echinops bannaticus - przegorzan banacki odm. Taplow Blue C2</t>
  </si>
  <si>
    <t>C-All.sph Allium sphaerocephalon- czosnek główkowaty</t>
  </si>
  <si>
    <t xml:space="preserve"> KNR 2-01 0201/01;KNR 2-21 0101/04 </t>
  </si>
  <si>
    <t>Częściowa wymiana gleby</t>
  </si>
  <si>
    <t>254.1</t>
  </si>
  <si>
    <t xml:space="preserve">KNR 2-01 0301/02  </t>
  </si>
  <si>
    <t>Roboty ziemne w gruncie kategorii III z transportem urobku samochodami samowyładowczymi na odległość do 1km</t>
  </si>
  <si>
    <t>254.2</t>
  </si>
  <si>
    <t xml:space="preserve">KNR 2-21 0101/04  </t>
  </si>
  <si>
    <t>Wywiezienie ziemi samochodami do 1km</t>
  </si>
  <si>
    <t>254.3</t>
  </si>
  <si>
    <t>KNR 2-21 0101/05  dopłata 24x</t>
  </si>
  <si>
    <t>Dodatek za dalsze 0,5km odległości ponad 1km wywozu ziemi samochodami
Krotność = 24</t>
  </si>
  <si>
    <t>255.1</t>
  </si>
  <si>
    <t>255.2</t>
  </si>
  <si>
    <t>Stabilizacja drzew - podziemne kotwienie</t>
  </si>
  <si>
    <t>Powierzchnia krzewów do przesadzenia</t>
  </si>
  <si>
    <t>1.4.2.7.4. Od GUSu</t>
  </si>
  <si>
    <t>Lp.dr. 'G' Tilia cordata 'Greenspire' - lipa drobnolistna odm Greenspire, wys. min 450cm,obw.  25-30cm, bryła 75-100cm</t>
  </si>
  <si>
    <t>Czm Prunus padus - czeremcha pospolita</t>
  </si>
  <si>
    <t>K-Prun.pum.v.d Prunus pumila var.depressa - śliwa karłowa odm. płożąca C3</t>
  </si>
  <si>
    <t>K-Ros.can Rosa canina - róża dzika</t>
  </si>
  <si>
    <t>274.1</t>
  </si>
  <si>
    <t>274.2</t>
  </si>
  <si>
    <t>Stabilizacja drzew - kotwy podziemne</t>
  </si>
  <si>
    <t>1.4.2.7.5. Od BN</t>
  </si>
  <si>
    <t>Gb Carpinus betulus - grab pospolity ob..18-20</t>
  </si>
  <si>
    <t>Lp.d.'G' Tilia cordata 'Greenspire' - lipa drobnolistna odm. Greenspire ob..18-20</t>
  </si>
  <si>
    <t>Krzewy soliterowe</t>
  </si>
  <si>
    <t>K-Ac.camp Acer campestre - klon polny, forma wielopniowa, minimum 4 przewodniki 10/12_3-4 pnie</t>
  </si>
  <si>
    <t>K-Cor.kou Cornus kousa - dereń kousa 10/12_3-4 pnie</t>
  </si>
  <si>
    <t>K-Eu.f.'C' Euonymus fortunei 'Coloratus' - trzmielina Fortune'a odm. Coloratus C2, minimum 4 rozgałęzienia</t>
  </si>
  <si>
    <t>K-Nei.inc.'C' Neillia incisa 'Crispa' - tawulec pogięty odm. Crispa C2, minimum 4 rozgałęzienia</t>
  </si>
  <si>
    <t>K-Hyd.p.'J' Hydrangea paniculata Little Lime 'Jane' - hortensja bukietowa Little lime odm. Jane C5</t>
  </si>
  <si>
    <t>K-Vib.c.'J' Viburnum carlesii 'Juddii' - kalina koreańska odm. Juddii C5</t>
  </si>
  <si>
    <t>K-Vib.f.'N' Viburnum farreri 'Nanum' - kalia wonna odm. Nanum C3</t>
  </si>
  <si>
    <t>P-Hed.h Hedera helix - bluszcz pospolity P9, do sadzenia jako roslina okrywowa</t>
  </si>
  <si>
    <t>B-Aj.r Ajuga reptans - dąbrówka rozłogowa P9</t>
  </si>
  <si>
    <t>B-Gal.lut Galeobdolon luteum - gajowiec żółty P9</t>
  </si>
  <si>
    <t>B-Pul.off Pulmonaria obscura- midounka ćma P9</t>
  </si>
  <si>
    <t>B-My.syl Myosotis sylvatica - niezapominajka leśna P9</t>
  </si>
  <si>
    <t>B-Vio.od Viola odorata - fiołek wonny P9</t>
  </si>
  <si>
    <t>B-Des.c Deschampsia caespitosa - śmiałek darniowy C2</t>
  </si>
  <si>
    <t>302.1</t>
  </si>
  <si>
    <t>302.2</t>
  </si>
  <si>
    <t>Stabilizajca krzewów soliterowych</t>
  </si>
  <si>
    <t>System napowietrzająco - nawadniający - na jedno drzewo 3mb rury drenarskiej perforowanej o średnicy min. 50mm</t>
  </si>
  <si>
    <t>308.1</t>
  </si>
  <si>
    <t>308.2</t>
  </si>
  <si>
    <t>308.3</t>
  </si>
  <si>
    <t>308.4</t>
  </si>
  <si>
    <t>Dosiewanie nasion na rabacie bylinowej</t>
  </si>
  <si>
    <t>Usunięcie ziemi</t>
  </si>
  <si>
    <t>313.1</t>
  </si>
  <si>
    <t>313.2</t>
  </si>
  <si>
    <t>313.3</t>
  </si>
  <si>
    <t>314.1</t>
  </si>
  <si>
    <t>314.2</t>
  </si>
  <si>
    <t>314.3</t>
  </si>
  <si>
    <t>KNR 2-21 0213/02  dopłata 8x</t>
  </si>
  <si>
    <t>Dodatek za każdy 1cm grubości warstwy ziemi żyznej lub kompostowej ponad 2cm ręcznie rozrzuconej na terenie płaskim
Krotność = 8</t>
  </si>
  <si>
    <t>1.4.2.8. STREFY BRZEGOWE</t>
  </si>
  <si>
    <t>1.4.2.8.1. Przy ul. Wawelskiej wschodnia cz. 1</t>
  </si>
  <si>
    <t>K-Ros.inod Rosa inodora syn. Rosa elliptica - róża eliptyczna C5/wys. 50-60cm</t>
  </si>
  <si>
    <t>K-Ros.mic Rosa micracantha - róża drobnokwiatowa Rosa micracantha - róża drobnokwiatowa C5/wys. 50-60cm</t>
  </si>
  <si>
    <t>K-Rub.plic Rubus plicatus - jeżyna fałdowana C3/wys. 30-40cm</t>
  </si>
  <si>
    <t>319.1</t>
  </si>
  <si>
    <t>319.2</t>
  </si>
  <si>
    <t>319.3</t>
  </si>
  <si>
    <t>320.1</t>
  </si>
  <si>
    <t>320.2</t>
  </si>
  <si>
    <t>1.4.2.8.2. Przy ul. Wawelskiej wschodnia cz. 2</t>
  </si>
  <si>
    <t>K-Ros.mic Rosa micracantha - róża drobnokwiatowa C5/wys. 50-60cm</t>
  </si>
  <si>
    <t>325.1</t>
  </si>
  <si>
    <t>325.2</t>
  </si>
  <si>
    <t>325.3</t>
  </si>
  <si>
    <t>326.1</t>
  </si>
  <si>
    <t>326.2</t>
  </si>
  <si>
    <t>1.4.2.8.3. Przy Alei Niepodłegłości północno-zachodnia (na północ od Biblioteki)</t>
  </si>
  <si>
    <t>Jrz- Sorbus aucuparia var.edulis - jarząb pospolity odm. jadalna balot/wys. 300-350 obw. 18-20</t>
  </si>
  <si>
    <t>330.1</t>
  </si>
  <si>
    <t>330.2</t>
  </si>
  <si>
    <t>330.3</t>
  </si>
  <si>
    <t>Stabilizacja drzew - kotwienie podziemne</t>
  </si>
  <si>
    <t>Lp.h. P Tilia xeuropea 'Pallida' - lipa holenderska odm'Pallida' 20/25</t>
  </si>
  <si>
    <t>Lp.sz.Tilia platyphyllos - lipa szerokolistna 20/25</t>
  </si>
  <si>
    <t>Jw Acer pseudoplatanus klon jaworwys. 400-450 obw. 20-25</t>
  </si>
  <si>
    <t>Tp.sz 'DM' Populus canescens 'De Moffart' - topola szara odm. De Moffart 20/25</t>
  </si>
  <si>
    <t>B-Des.c Deschampsia caespitosa  - śmiałek darniowy C3</t>
  </si>
  <si>
    <t>B-Ech.purp Echinacea purpurea - jeżówka purpurowa C3</t>
  </si>
  <si>
    <t>343.1</t>
  </si>
  <si>
    <t>343.2</t>
  </si>
  <si>
    <t>343.3</t>
  </si>
  <si>
    <t>KNR 2-21 0213/02  dopłata 18x</t>
  </si>
  <si>
    <t>344.1</t>
  </si>
  <si>
    <t>344.2</t>
  </si>
  <si>
    <t>1.4.2.9. STREFY DLA PSÓW</t>
  </si>
  <si>
    <t>1.4.2.9.1. Oczka wodne dla psów. Strefa Ochocka</t>
  </si>
  <si>
    <t>Byliny - rośliny szuwarowe</t>
  </si>
  <si>
    <t>S - Ele.palu Eleocharis palustris - ponikło błotne C2</t>
  </si>
  <si>
    <t>S - Gly.max Glyceria maxima - manna mielec C2</t>
  </si>
  <si>
    <t>S - Ir.pseu Iris pseudacorus - kosaciec żółty C2</t>
  </si>
  <si>
    <t>S - Lyth.sal Lythrum salicaria - krwawnica pospolita C2</t>
  </si>
  <si>
    <t>S - Myo.pal Myosotis palustris - niezapominajka błotna C2</t>
  </si>
  <si>
    <t>S - Sci.lac Scirpus lacustris - oczeret jeziorny C2</t>
  </si>
  <si>
    <t>Byliny - rośliny podwodne</t>
  </si>
  <si>
    <t>Pw - Ra.aqu Ranunculus aquatilis - włosienicznik wodny</t>
  </si>
  <si>
    <t>Pw - Ce.de Ceratophyllum demersum - rogatek sztywny</t>
  </si>
  <si>
    <t>Obsadzenie stawów lub basenów roślinami wodnymi</t>
  </si>
  <si>
    <t>1.4.2.9.2. Oczka wodne dla psów. Strefa Śródmiejska</t>
  </si>
  <si>
    <t>1.4.2.10. GŁÓWNY ZBIORNIK WODNY</t>
  </si>
  <si>
    <t>B-Mis.sin 'Ad' miskant chiński odm. Adagio; Miscanthus sinensis 'Adagio'</t>
  </si>
  <si>
    <t>B-Mis.sin 'G-F' miskant chiński odm. Grosse Fontane; Miscanthus sinensis 'Grosse Fontane'</t>
  </si>
  <si>
    <t>B-Mis.sin 'Gr' miskant chiński odm. Gracilliums; Miscanthus sinensis 'Gracillimus'</t>
  </si>
  <si>
    <t>B-Ane.nemo zawilec gajowy; Anemone nemorosa</t>
  </si>
  <si>
    <t>B-Dry.fli nerecznica samcza; Dryopteris filix-mas</t>
  </si>
  <si>
    <t>Rośliny szuwarowe</t>
  </si>
  <si>
    <t>S - Ali.p-a żabieniec babka wodna; Alisma plantago-aquatica</t>
  </si>
  <si>
    <t>S - Ber.um potocznik wąskolistny; Berula erecta</t>
  </si>
  <si>
    <t>S - But.um łączeń baldaszkowaty; Butomus umbellatus</t>
  </si>
  <si>
    <t>S - Cal.pal czermień błotna; Calla palustris</t>
  </si>
  <si>
    <t>S - Cal.palu rzęśl bagienna; Callitriche palustris</t>
  </si>
  <si>
    <t>S - Car.acu turzyca błotna; Carex acutiformis</t>
  </si>
  <si>
    <t>S - Car.ela turzyca sztywna; Carex elata</t>
  </si>
  <si>
    <t>S - Car.grac turzyca zaostrzona; Carex gracilis</t>
  </si>
  <si>
    <t>S - Car.pseu turzyca nibyciborowa; Carex pseudocyperus</t>
  </si>
  <si>
    <t>S - Car.rip turzyca brzegowa; Carex riparia</t>
  </si>
  <si>
    <t>S - Cyp.long cibora długa; Cyperus longus</t>
  </si>
  <si>
    <t>S - Ele.palu ponikło błotne; Eleocharis palustris</t>
  </si>
  <si>
    <t>S - Equ.flu skrzyp bagienny; Equisetum fluviatile</t>
  </si>
  <si>
    <t>S - Gly.max manna mielec; Glyceria maxima</t>
  </si>
  <si>
    <t>S - Hot.pal okrężnica bagienna; Hottonia palustris</t>
  </si>
  <si>
    <t>S - Ir.pseu kosaciec żółty; Iris pseudacorus</t>
  </si>
  <si>
    <t>S - Lys.thy tojeść bukietowa; Lysimachia thyrsiflora</t>
  </si>
  <si>
    <t>S - Lyth.sal krwawnica pospolita; Lythrum salicaria</t>
  </si>
  <si>
    <t>S - Men.aqu mięta nadwodna; Mentha aquatica</t>
  </si>
  <si>
    <t>S - Myo.pal niezapominajka błotna; Myosotis palustris</t>
  </si>
  <si>
    <t>S - Pha.arun mozga trzcinowata; Phalaris arundinacea</t>
  </si>
  <si>
    <t>S - Sci.lac oczeret jeziorny; Scirpus lacustris</t>
  </si>
  <si>
    <t>S - Siu.lat marek szerokolistny; Sium latifolium</t>
  </si>
  <si>
    <t>S - Spar.ere jeżogłówka gałęzista;  Sparganium erectum</t>
  </si>
  <si>
    <t>S - Typ.ang pałka wąskolistna; Typha angustifolia</t>
  </si>
  <si>
    <t>S - Ver.bec przetacznik bobowniczek; Veronica beccabunga</t>
  </si>
  <si>
    <t>S - Eup.can sadziec konopiasty; Eupatorium cannabinum</t>
  </si>
  <si>
    <t>Rośliny wodne</t>
  </si>
  <si>
    <t>W - Hip.vul Przęstka pospolita; Hippuris vulgaris</t>
  </si>
  <si>
    <t>W - S.a osoka aloesowata; Stratiotes aloides</t>
  </si>
  <si>
    <t>Nl grążel żółty; Nuphar luteum</t>
  </si>
  <si>
    <t>N'Al' grzybień 'Albatros'; Nymphaea 'Albatros'</t>
  </si>
  <si>
    <t>N'At' 'grzybień 'Attraction'; Nymphaea 'Attraction'</t>
  </si>
  <si>
    <t>N'Ch' 'grzybień 'Charles de Meurville'; Nymphaea 'Charles de Meurville'</t>
  </si>
  <si>
    <t>N'Co' grzybienie 'Colonel A.J. Welch'; Nymphaea 'Colonel A.J. Welch'</t>
  </si>
  <si>
    <t>N'Es' grzybienie 'Escarboucle'; Nymphaea 'Escarboucle'</t>
  </si>
  <si>
    <t>N'H' grzybienie 'Hermine'; Nymphaea 'Hermine'</t>
  </si>
  <si>
    <t>N'MR' grzybienie 'Marliacea Rosea'; Nymphaea 'Marliacea Rosea'</t>
  </si>
  <si>
    <t>Rośliny podwodne</t>
  </si>
  <si>
    <t>Pw - Ce.de rogatek sztywny; Ceratophyllum demersum</t>
  </si>
  <si>
    <t>Pw - Cha.fra ramienica krucha; Chara fragilis</t>
  </si>
  <si>
    <t>Pw - My.sp wywłócznik kłosowy; Myriophyllum spicatum</t>
  </si>
  <si>
    <t>Pw - Po.lu rdestnica połyskujaca; Potamogeton lucens</t>
  </si>
  <si>
    <t>Pw - Po.cri rdestnica kędzierzawa; Potamogeton crispus</t>
  </si>
  <si>
    <t>Pw - Po.na rdestnica pływająca; Potamogeton natans</t>
  </si>
  <si>
    <t>Pw - Ra.aqu włosienicznik wodny; Ranunculus aquatilis</t>
  </si>
  <si>
    <t>420.1</t>
  </si>
  <si>
    <t>420.2</t>
  </si>
  <si>
    <t>420.3</t>
  </si>
  <si>
    <t>Dodatek za każdy 1cm grubości warstwy ziemi żyznej lub kompostowej ponad 2cm ręcznie rozrzuconej na terenie płaskim
Krotność = 18</t>
  </si>
  <si>
    <t>Trawniki z siewu</t>
  </si>
  <si>
    <t>Łąka kwietna - uroczysko, teren okresowo zalewany</t>
  </si>
  <si>
    <t>1.5. HYDROTECHNIKA</t>
  </si>
  <si>
    <t>1.5.1.1. Roboty ziemne</t>
  </si>
  <si>
    <t>426</t>
  </si>
  <si>
    <t xml:space="preserve">KNR 9-06 0101/04  </t>
  </si>
  <si>
    <t>Wbijanie ścianek szczelnych stalowych z grodzic G-62 wraz z wykonaniem rozpór stalowych</t>
  </si>
  <si>
    <t>427</t>
  </si>
  <si>
    <t xml:space="preserve">KNR 2-01 0217/05  </t>
  </si>
  <si>
    <t>Wykopy w gruncie wykonywane na odkład</t>
  </si>
  <si>
    <t>428</t>
  </si>
  <si>
    <t xml:space="preserve">KNNR 1 0214/05.2  </t>
  </si>
  <si>
    <t>Zasypanie wykopów fundamentowych z zagęszczeniem</t>
  </si>
  <si>
    <t>1.5.1.2. Fundamenty</t>
  </si>
  <si>
    <t>429</t>
  </si>
  <si>
    <t xml:space="preserve"> KNR 2-31 0113/01; KNR 2-31 0113/05 </t>
  </si>
  <si>
    <t>Podsypka piaskowa stabilizowana cementem gr. 10cm</t>
  </si>
  <si>
    <t xml:space="preserve">KNR 2-31 0113/01  </t>
  </si>
  <si>
    <t>Podbudowy o grubości 15cm wykonywane ręcznie z gruntu stabilizowanego cementem</t>
  </si>
  <si>
    <t>KNR 2-31 0113/05  potrącenie 5x</t>
  </si>
  <si>
    <t>- dodatek za każdy dalszy 1cm grubości ponad 15cm
Krotność = -5</t>
  </si>
  <si>
    <t>430</t>
  </si>
  <si>
    <t xml:space="preserve">KNR-W 2-02 1101/03  </t>
  </si>
  <si>
    <t>Podkłady betonowe - beton C12/15</t>
  </si>
  <si>
    <t>431</t>
  </si>
  <si>
    <t xml:space="preserve">KNR-W 2-02 0205/01.2  </t>
  </si>
  <si>
    <t>Płyty fundamentowe żelbetowe - beton C30/37 W6</t>
  </si>
  <si>
    <t>432</t>
  </si>
  <si>
    <t>Płyty fundamentowe żelbetowe - beton C25/30 W6 F150</t>
  </si>
  <si>
    <t>433</t>
  </si>
  <si>
    <t xml:space="preserve">KNR 2-02 0290/04  </t>
  </si>
  <si>
    <t>Przygotowanie i montaż zbrojenia - fundamenty i ściany żelbetowe</t>
  </si>
  <si>
    <t>t</t>
  </si>
  <si>
    <t>434</t>
  </si>
  <si>
    <t xml:space="preserve">KNR K-32 0202/06  </t>
  </si>
  <si>
    <t>Wykonanie powłoki z zaprawy cementowej modyfikowanej epoksydem</t>
  </si>
  <si>
    <t>1.5.1.3. Ściany żelbetowe</t>
  </si>
  <si>
    <t>435</t>
  </si>
  <si>
    <t xml:space="preserve"> KNR 0-20 0267/01.2; KNR 0-20 0267/03.2 </t>
  </si>
  <si>
    <t>Ściany żelbetowe gr. min. 35cm w szalunku traconym jednostronnym - beton C30/37 W6</t>
  </si>
  <si>
    <t xml:space="preserve">KNR 0-20 0267/01.2  </t>
  </si>
  <si>
    <t>Ściany żelbetowe o grubości 10cm i wysokości do 4m w deskowaniu systemowym z transportem betonu przy użyciu pompy na samochodzie - beton C30/37 W6</t>
  </si>
  <si>
    <t>KNR 0-20 0267/03.2  dopłata 40x</t>
  </si>
  <si>
    <t>Dzierżawa deskowania - ściany żelbetowe</t>
  </si>
  <si>
    <t>m-g</t>
  </si>
  <si>
    <t>436</t>
  </si>
  <si>
    <t>Ściany żelbetowe gr. 35cm - beton C30/37 W6</t>
  </si>
  <si>
    <t>KNR 0-20 0267/03.2  dopłata 25x</t>
  </si>
  <si>
    <t>Ściany żelbetowe o grubości 10cm w deskowaniu systemowym z transportem betonu przy użyciu pompy na samochodzie - dodatek za każdy następny 1cm grubości ściany ponad 10cm - beton C30/37 W6
Krotność = 25</t>
  </si>
  <si>
    <t>437</t>
  </si>
  <si>
    <t>Ściany żelbetowe gr. 30cm - beton C25/30 W6 F150</t>
  </si>
  <si>
    <t>Ściany żelbetowe o grubości 10cm i wysokości do 4m w deskowaniu systemowym z transportem betonu przy użyciu pompy na samochodzie - beton C25/30 W6 F150</t>
  </si>
  <si>
    <t>KNR 0-20 0267/03.2  dopłata 20x</t>
  </si>
  <si>
    <t>Ściany żelbetowe o grubości 10cm w deskowaniu systemowym z transportem betonu przy użyciu pompy na samochodzie - dodatek za każdy następny 1cm grubości ściany ponad 10cm - beton C25/30 W6 F150
Krotność = 20</t>
  </si>
  <si>
    <t>438</t>
  </si>
  <si>
    <t xml:space="preserve"> KNR 0-20 0268/03.2; KNR 0-20 0268.1/04 </t>
  </si>
  <si>
    <t>Płyty stropowe żelbetowe gr. 22cm - beton C30/37 W6</t>
  </si>
  <si>
    <t xml:space="preserve">KNR 0-20 0268/03.2  </t>
  </si>
  <si>
    <t>Stropy o grubości 10cm i powierzchni między belkami lub ścianami ponad 10m2 w deskowaniu systemowym z transportem betonu przy użyciu pompy na samochodzie - beton C30/37 W6</t>
  </si>
  <si>
    <t>KNR 0-20 0268.1/04  dopłata 20x</t>
  </si>
  <si>
    <t>Dzierżawa deskowania - stropy żelbetowe</t>
  </si>
  <si>
    <t>439</t>
  </si>
  <si>
    <t>Przygotowanie i montaż zbrojenia - stropy żelbetowe</t>
  </si>
  <si>
    <t>440</t>
  </si>
  <si>
    <t xml:space="preserve"> KNR 0-20 0271/05.2 </t>
  </si>
  <si>
    <t>Belki i podciągi żelbetowe - beton C30/37 W6</t>
  </si>
  <si>
    <t xml:space="preserve">KNR 0-20 0271/05.2  </t>
  </si>
  <si>
    <t>Belki, podciągi i wieńce o stosunku długości deskowanego obwodu do przekroju belki do 16 w deskowaniu systemowym z transportem betonu przy użyciu pompy na samochodzie - beton C30/37 W6</t>
  </si>
  <si>
    <t>Dzierżawa deskowania - belki żelbetowe</t>
  </si>
  <si>
    <t>441</t>
  </si>
  <si>
    <t>Dostawa i montaż kotew HSA M12x145</t>
  </si>
  <si>
    <t>442</t>
  </si>
  <si>
    <t>Dostawa i montaż kotew HSA M12x100</t>
  </si>
  <si>
    <t>443</t>
  </si>
  <si>
    <t>Dostawa i montaż kotew HSA-F M10x90/20/25</t>
  </si>
  <si>
    <t>444</t>
  </si>
  <si>
    <t xml:space="preserve">KNR-W 2-05 0120/03  </t>
  </si>
  <si>
    <t>Elementy konstrukcji stalowych - konstrukcja stalowa pomostu</t>
  </si>
  <si>
    <t>445</t>
  </si>
  <si>
    <t xml:space="preserve">KNR-W 2-05 0120/07  </t>
  </si>
  <si>
    <t>Elementy konstrukcji stalowych - kraty pomostowe</t>
  </si>
  <si>
    <t>446</t>
  </si>
  <si>
    <t xml:space="preserve">KNR-W 2-05 0120/05  </t>
  </si>
  <si>
    <t>Elementy konstrukcji stalowych - drabiny</t>
  </si>
  <si>
    <t>447</t>
  </si>
  <si>
    <t xml:space="preserve">KNR-W 2-05 0120/06  </t>
  </si>
  <si>
    <t>Elementy konstrukcji stalowych - barierki</t>
  </si>
  <si>
    <t>448</t>
  </si>
  <si>
    <t xml:space="preserve">KNR-W 2-02 1016/07  </t>
  </si>
  <si>
    <t>Dostawa i montaż włazu kopertowego, dwudzielnego, o wym. 130x230cm</t>
  </si>
  <si>
    <t>449</t>
  </si>
  <si>
    <t>Dostawa i montaż włazu kopertowego, dwudzielnego, o wym. 80x110cm</t>
  </si>
  <si>
    <t>450</t>
  </si>
  <si>
    <t>Dostawa i montaż włazu kopertowego, dwudzielnego, o wym. 80x80cm</t>
  </si>
  <si>
    <t>451</t>
  </si>
  <si>
    <t>Uszczelnienie elementów konstrukcyjnych</t>
  </si>
  <si>
    <t>Izolacja pozioma na podkładzie</t>
  </si>
  <si>
    <t>452</t>
  </si>
  <si>
    <t xml:space="preserve">KNR 9-15 0101/01  </t>
  </si>
  <si>
    <t>Gruntowanie powierzchni poziomych betonowych</t>
  </si>
  <si>
    <t>453</t>
  </si>
  <si>
    <t xml:space="preserve">KNR 9-15 0301/02  </t>
  </si>
  <si>
    <t>Izolacje powierzchni poziomych podłoży betonowych z dwóch warstw papy termozgrzewalnej</t>
  </si>
  <si>
    <t>Izolacja pozioma na stropie</t>
  </si>
  <si>
    <t>454</t>
  </si>
  <si>
    <t xml:space="preserve">KNR-W 2-02 0504/01  </t>
  </si>
  <si>
    <t>Papa podkładowa, paroizolacyjna, termozgrzewalna</t>
  </si>
  <si>
    <t>455</t>
  </si>
  <si>
    <t xml:space="preserve">KNR-W 2-02 0608/01  </t>
  </si>
  <si>
    <t>Izolacje termiczne z płyt z polistyrenu ekstrudowanego gr. 10cm</t>
  </si>
  <si>
    <t>456</t>
  </si>
  <si>
    <t>Papa podkładowa, samoprzylepna</t>
  </si>
  <si>
    <t>457</t>
  </si>
  <si>
    <t>Papa termozgrzewalna, nawierzchniowa</t>
  </si>
  <si>
    <t>458</t>
  </si>
  <si>
    <t xml:space="preserve"> KNR AT-09 0202/01; KNR 2-01 0610/07 </t>
  </si>
  <si>
    <t>Warstwa drenująca</t>
  </si>
  <si>
    <t xml:space="preserve">KNR AT-09 0202/01  </t>
  </si>
  <si>
    <t>Systemowa mata drenażowa</t>
  </si>
  <si>
    <t xml:space="preserve">KNR 2-01 0610/07  </t>
  </si>
  <si>
    <t>Wypełnienie maty drenażowej grysem o granulacji 2-8mm</t>
  </si>
  <si>
    <t>459</t>
  </si>
  <si>
    <t xml:space="preserve"> KNR AT-09 0203/01; KNR AT-09 0203/02 </t>
  </si>
  <si>
    <t>Warstwa wegetatywna</t>
  </si>
  <si>
    <t>459.1</t>
  </si>
  <si>
    <t xml:space="preserve">KNR AT-09 0203/01  </t>
  </si>
  <si>
    <t>Dachy zielone; Warstwy ogrodnicze - warstwa wegetacyjna gr. 8 cm</t>
  </si>
  <si>
    <t>459.2</t>
  </si>
  <si>
    <t>KNR AT-09 0203/02  dopłata 7x</t>
  </si>
  <si>
    <t>Dachy zielone; Warstwy ogrodnicze - warstwa wegetacyjna - dodatek za 1 cm różnicy grubości
Krotność = 7</t>
  </si>
  <si>
    <t>Izolacja ścian</t>
  </si>
  <si>
    <t>460</t>
  </si>
  <si>
    <t>461</t>
  </si>
  <si>
    <t xml:space="preserve">KNR 9-15 0401/01.3  </t>
  </si>
  <si>
    <t>Izolacje cieplne pionowe z płyt styropianu XPS gr. 10cm</t>
  </si>
  <si>
    <t>462</t>
  </si>
  <si>
    <t>463</t>
  </si>
  <si>
    <t>466</t>
  </si>
  <si>
    <t>467</t>
  </si>
  <si>
    <t>468</t>
  </si>
  <si>
    <t>469</t>
  </si>
  <si>
    <t>470</t>
  </si>
  <si>
    <t>Ściany żelbetowe gr. 20cm - beton C30/37 W6</t>
  </si>
  <si>
    <t>KNR 0-20 0267/03.2  dopłata 10x</t>
  </si>
  <si>
    <t>Ściany żelbetowe o grubości 10cm w deskowaniu systemowym z transportem betonu przy użyciu pompy na samochodzie - dodatek za każdy następny 1cm grubości ściany ponad 10cm - beton C30/37 W6
Krotność = 10</t>
  </si>
  <si>
    <t>471</t>
  </si>
  <si>
    <t>Mostek żelbetowy - długość konstrukcji 2005cm - korona o wym. 150x1805cm</t>
  </si>
  <si>
    <t>472</t>
  </si>
  <si>
    <t>Barierki - przyjęto +50cm po każdej stronie</t>
  </si>
  <si>
    <t>473</t>
  </si>
  <si>
    <t>Przepust PE DN300 L=150cm</t>
  </si>
  <si>
    <t>474</t>
  </si>
  <si>
    <t>Mostek żelbetowy - długość konstrukcji 1175cm - korona o wym. 150x960cm</t>
  </si>
  <si>
    <t>475</t>
  </si>
  <si>
    <t>Przepust PE DN200 L=150cm</t>
  </si>
  <si>
    <t>476</t>
  </si>
  <si>
    <t>Mostek żelbetowy - długość konstrukcji 1240cm - korona o wym. 150x1025cm</t>
  </si>
  <si>
    <t>477</t>
  </si>
  <si>
    <t>478</t>
  </si>
  <si>
    <t>Mostek żelbetowy - długość konstrukcji 770cm - korona o wym. 150x570cm</t>
  </si>
  <si>
    <t>479</t>
  </si>
  <si>
    <t>Przepust PE DN140 L=150cm</t>
  </si>
  <si>
    <t>480</t>
  </si>
  <si>
    <t>Mostek żelbetowy - długość konstrukcji 1030cm - korona o wym. 150x570cm</t>
  </si>
  <si>
    <t>481</t>
  </si>
  <si>
    <t>482</t>
  </si>
  <si>
    <t>Mostek żelbetowy - długość konstrukcji 575cm - korona o wym. 150x375cm</t>
  </si>
  <si>
    <t>483</t>
  </si>
  <si>
    <t>484</t>
  </si>
  <si>
    <t>485</t>
  </si>
  <si>
    <t>486</t>
  </si>
  <si>
    <t xml:space="preserve">KNR-W 2-05 0102/04  </t>
  </si>
  <si>
    <t>Elementy konstrukcji stalowych - ceowniki stalowe</t>
  </si>
  <si>
    <t>487</t>
  </si>
  <si>
    <t xml:space="preserve">KNR 2-14 0404/01  </t>
  </si>
  <si>
    <t>Belki główne, podłużnice i poprzecznice pomostów o przekroju do 400cm2</t>
  </si>
  <si>
    <t>488</t>
  </si>
  <si>
    <t xml:space="preserve">KNR 2-14 0405/01  </t>
  </si>
  <si>
    <t>Pokłady pomostów drewnianych i obudowy boczne z desek gr. 5cm</t>
  </si>
  <si>
    <t>489</t>
  </si>
  <si>
    <t>490</t>
  </si>
  <si>
    <t>491</t>
  </si>
  <si>
    <t>492</t>
  </si>
  <si>
    <t>493</t>
  </si>
  <si>
    <t>494</t>
  </si>
  <si>
    <t xml:space="preserve"> KNR 2-31 0105/07; KNR 2-31 0105/08 </t>
  </si>
  <si>
    <t>Podsypka cementowo-piaskowa gr. 5cm</t>
  </si>
  <si>
    <t xml:space="preserve">KNR 2-31 0105/07  </t>
  </si>
  <si>
    <t>Warstwy podsypkowe cementowo-piaskowe zagęszczane mechanicznie o grubości po zagęszczeniu 3cm</t>
  </si>
  <si>
    <t>KNR 2-31 0105/08  dopłata 2x</t>
  </si>
  <si>
    <t>Warstwy podsypkowe cementowo-piaskowe zagęszczane mechanicznie - za każdy dalszy 1cm ponad 3cm
Krotność = 2</t>
  </si>
  <si>
    <t>495</t>
  </si>
  <si>
    <t>Przepust z rury HDPE DN300 długości 920cm</t>
  </si>
  <si>
    <t>496</t>
  </si>
  <si>
    <t>Formowanie i zagęszczanie nasypów do Is&gt;1</t>
  </si>
  <si>
    <t>Umocnienie skarp nasypu</t>
  </si>
  <si>
    <t>497</t>
  </si>
  <si>
    <t>498</t>
  </si>
  <si>
    <t>Geowłóknina 300g/m2</t>
  </si>
  <si>
    <t>499</t>
  </si>
  <si>
    <t>Uszczelnienie Folia EPDM</t>
  </si>
  <si>
    <t>500</t>
  </si>
  <si>
    <t>Geowłóknina 500g/m2</t>
  </si>
  <si>
    <t>501</t>
  </si>
  <si>
    <t>Płyty betonowe gr. 15cm - beton C30/37 W6</t>
  </si>
  <si>
    <t>502</t>
  </si>
  <si>
    <t>Przygotowanie i montaż zbrojenia - zbrojenie siatką</t>
  </si>
  <si>
    <t>503</t>
  </si>
  <si>
    <t>Podsypka filtracyjna ze żwiru gr. 10cm</t>
  </si>
  <si>
    <t>504</t>
  </si>
  <si>
    <t xml:space="preserve">KNR 2-31 0403/01  </t>
  </si>
  <si>
    <t>Oporniki żelbetowe, prefabrykowane</t>
  </si>
  <si>
    <t>Ścianka czołowa przepustu</t>
  </si>
  <si>
    <t>505</t>
  </si>
  <si>
    <t>506</t>
  </si>
  <si>
    <t xml:space="preserve">KNR-W 2-02 0229/10.2  </t>
  </si>
  <si>
    <t>Elementy żelbetowe, monolityczny - beton C30/37 W6</t>
  </si>
  <si>
    <t>507</t>
  </si>
  <si>
    <t>Przygotowanie i montaż zbrojenia - elementy żelbetowe</t>
  </si>
  <si>
    <t>508</t>
  </si>
  <si>
    <t>509</t>
  </si>
  <si>
    <t>Ręczne wykonanie trawników dywanowych siewem z nawożeniem w gruncie kategorii I-II</t>
  </si>
  <si>
    <t>510</t>
  </si>
  <si>
    <t>Konstrukcja maskująca istniejący przepust</t>
  </si>
  <si>
    <t>511</t>
  </si>
  <si>
    <t>512</t>
  </si>
  <si>
    <t>Elementy żelbetowe, monolityczne - beton C30/37 W6</t>
  </si>
  <si>
    <t>513</t>
  </si>
  <si>
    <t>514</t>
  </si>
  <si>
    <t>515</t>
  </si>
  <si>
    <t>516</t>
  </si>
  <si>
    <t>517</t>
  </si>
  <si>
    <t xml:space="preserve">KNR-W 2-02 0204/01.2  </t>
  </si>
  <si>
    <t>Stopy fundamentowe żelbetowe - beton C30/37 W6</t>
  </si>
  <si>
    <t>518</t>
  </si>
  <si>
    <t xml:space="preserve">KNR-W 2-02 0208/04.2  </t>
  </si>
  <si>
    <t>Słupy żelbetowe prostokątne - beton C30/37 W6</t>
  </si>
  <si>
    <t>519</t>
  </si>
  <si>
    <t>520</t>
  </si>
  <si>
    <t>Elementy konstrukcji stalowych - ruszt stalowy</t>
  </si>
  <si>
    <t>521</t>
  </si>
  <si>
    <t>522</t>
  </si>
  <si>
    <t>523</t>
  </si>
  <si>
    <t>524</t>
  </si>
  <si>
    <t>525</t>
  </si>
  <si>
    <t>526</t>
  </si>
  <si>
    <t>527</t>
  </si>
  <si>
    <t>528</t>
  </si>
  <si>
    <t>Przelew z regulacją - stalowy kształtownik z przykręconą blachą z otworami do regulacji</t>
  </si>
  <si>
    <t>529</t>
  </si>
  <si>
    <t>Kratka dostępowa żeliwna 20x20cm</t>
  </si>
  <si>
    <t>530</t>
  </si>
  <si>
    <t>Studzienka prefabrykowana z dennicą H=1,00m</t>
  </si>
  <si>
    <t>531</t>
  </si>
  <si>
    <t>Płyta przykrywająca</t>
  </si>
  <si>
    <t>Właz DN800</t>
  </si>
  <si>
    <t>533</t>
  </si>
  <si>
    <t>Przepust z rury DN300 z łańcuchami uszczelniającymi L=210cm</t>
  </si>
  <si>
    <t>534</t>
  </si>
  <si>
    <t xml:space="preserve">KNNR 1 0513/01  </t>
  </si>
  <si>
    <t>Okładzina z elementów żelbetowych prefabrykowanych o wym. 10x(30+50cm)</t>
  </si>
  <si>
    <t>535</t>
  </si>
  <si>
    <t>Okładzina z elementów żelbetowych prefabrykowanych o wym. 10x(30+25cm)</t>
  </si>
  <si>
    <t>536</t>
  </si>
  <si>
    <t>537</t>
  </si>
  <si>
    <t>538</t>
  </si>
  <si>
    <t>539</t>
  </si>
  <si>
    <t>540</t>
  </si>
  <si>
    <t>541</t>
  </si>
  <si>
    <t xml:space="preserve">KNR 2-14 0406/02  </t>
  </si>
  <si>
    <t>Balustrady pomostowe</t>
  </si>
  <si>
    <t>Umocnienie dna</t>
  </si>
  <si>
    <t>Podsypka filtracyjna z grysu wapiennego, frakcja 2-8mm gr. 20cm</t>
  </si>
  <si>
    <t>Podsypka filtracyjna ze żwiru gr. 5cm</t>
  </si>
  <si>
    <t>Umocnienie brzegu</t>
  </si>
  <si>
    <t>Umocnienie skarp opornikami żelbetowymi prefabrykowanymi</t>
  </si>
  <si>
    <t>Uszczelnienie Folia EPDM - wywinięcie hydroizolacji</t>
  </si>
  <si>
    <t xml:space="preserve">KNNR 1 0514/01  </t>
  </si>
  <si>
    <t>Umocnienie skarp płytami prefabrykowanymi o wym. 60x450mm</t>
  </si>
  <si>
    <t>Wydzielenie bocznego rozlewiska obrzeżem chodnikowym</t>
  </si>
  <si>
    <t xml:space="preserve">KNR 2-31 0402/04  </t>
  </si>
  <si>
    <t>Ława betonowa</t>
  </si>
  <si>
    <t xml:space="preserve">KNR 2-31 0407/04  </t>
  </si>
  <si>
    <t>Obrzeża betonowe o wymiarach 30x8cm</t>
  </si>
  <si>
    <t xml:space="preserve">KNNR 1 0609/03  </t>
  </si>
  <si>
    <t>Drenaż z rur perforowanych DN100</t>
  </si>
  <si>
    <t>Pryzma drenażowa</t>
  </si>
  <si>
    <t>601.1</t>
  </si>
  <si>
    <t>601.2</t>
  </si>
  <si>
    <t>Umocnienie brzegu przy deptaku drewnianym</t>
  </si>
  <si>
    <t>Opornik żelbetowy, monolityczny - beton C30/37 W6</t>
  </si>
  <si>
    <t>Przygotowanie i montaż zbrojenia - opornik żelbetowy, monolityczny</t>
  </si>
  <si>
    <t>Umocnienie brzegu zbiornika głównego oraz brzegi wysp</t>
  </si>
  <si>
    <t>Belki drewniane o wym. 5x12cm do maskowania hydroizolacji</t>
  </si>
  <si>
    <t>Pozostałe umocnienie brzegu zbiornika głównego</t>
  </si>
  <si>
    <t>Belka pływająca mocowana na łańcuchu do brzegu; przy mostku nr 8</t>
  </si>
  <si>
    <t xml:space="preserve">KNR-W 2-02 0205/02.2  </t>
  </si>
  <si>
    <t>Próg spiętrzający, żelbetowy - beton C30/37 W6 (przy mostku nr 8)</t>
  </si>
  <si>
    <t>Przygotowanie i montaż zbrojenia - próg spiętrzający, żelbetowy</t>
  </si>
  <si>
    <t>Ściany żelbetowe gr. 25cm - beton C30/37 W6</t>
  </si>
  <si>
    <t>KNR 0-20 0267/03.2  dopłata 15x</t>
  </si>
  <si>
    <t>Ściany żelbetowe o grubości 10cm w deskowaniu systemowym z transportem betonu przy użyciu pompy na samochodzie - dodatek za każdy następny 1cm grubości ściany ponad 10cm - beton C30/37 W6
Krotność = 15</t>
  </si>
  <si>
    <t>Płyty stropowe żelbetowe gr. 25cm - beton C30/37 W6</t>
  </si>
  <si>
    <t>631.1</t>
  </si>
  <si>
    <t>631.2</t>
  </si>
  <si>
    <t>KNR 0-20 0268.1/04  dopłata 15x</t>
  </si>
  <si>
    <t>Stropy o grubości 10cm w deskowaniu systemowym z transportem betonu przy użyciu pompy do betonu na samochodzie - dodatek za każdy następny 1cm grubości stropu ponad 10cm - beton C30/37 W6
Krotność = 15</t>
  </si>
  <si>
    <t>Dostawa i montaż włazu żeliwnego o średnicy 800mm</t>
  </si>
  <si>
    <t xml:space="preserve">KNR-W 2-02 1219/04  </t>
  </si>
  <si>
    <t>Klamry włazowe stalowe</t>
  </si>
  <si>
    <t>Ściany żelbetowe gr. 15cm - beton C30/37 W6</t>
  </si>
  <si>
    <t>KNR 0-20 0267/03.2  dopłata 5x</t>
  </si>
  <si>
    <t>Ściany żelbetowe o grubości 10cm w deskowaniu systemowym z transportem betonu przy użyciu pompy na samochodzie - dodatek za każdy następny 1cm grubości ściany ponad 10cm - beton C30/37 W6
Krotność = 5</t>
  </si>
  <si>
    <t>Płyty stropowe żelbetowe gr. 15cm - beton C30/37 W6</t>
  </si>
  <si>
    <t>640.1</t>
  </si>
  <si>
    <t>640.2</t>
  </si>
  <si>
    <t>KNR 0-20 0268.1/04  dopłata 5x</t>
  </si>
  <si>
    <t>Stropy o grubości 10cm w deskowaniu systemowym z transportem betonu przy użyciu pompy do betonu na samochodzie - dodatek za każdy następny 1cm grubości stropu ponad 10cm - beton C30/37 W6
Krotnoścć = 5</t>
  </si>
  <si>
    <t>Okładzina z elementów żelbetowych prefabrykowanych o wym. 10x(30+60cm)</t>
  </si>
  <si>
    <t>Przykrycie otworu blachą stalową o wym. 28x58cm</t>
  </si>
  <si>
    <t xml:space="preserve"> KNR 2-31 0105/03; KNR 2-31 0105/04 </t>
  </si>
  <si>
    <t>Podsypka piaskowa 1:4 gr. 5cm</t>
  </si>
  <si>
    <t xml:space="preserve">KNR 2-31 0105/03  </t>
  </si>
  <si>
    <t>Warstwy podsypkowe piaskowe zagęszczane mechanicznie o grubości po zagęszczeniu 3cm</t>
  </si>
  <si>
    <t>KNR 2-31 0105/04  dopłata 2x</t>
  </si>
  <si>
    <t>Warstwy podsypkowe piaskowe zagęszczane mechanicznie - za każdy dalszy 1cm ponad 3cm
Krotność = 2</t>
  </si>
  <si>
    <t xml:space="preserve">KNR 0-32 0620/01  </t>
  </si>
  <si>
    <t>Hydroizolacja - maty bentonitowe</t>
  </si>
  <si>
    <t>Podsypka filtracyjna z grysu, frakcja 16-31,5mm gr. 15cm</t>
  </si>
  <si>
    <t>Podsypka filtracyjna z grysu, frakcja 4-16mm gr. 10cm</t>
  </si>
  <si>
    <t>Podsypka filtracyjna z piasku rzecznego, płukanego, frakcja 0-4mm gr. 5cm</t>
  </si>
  <si>
    <t>650.1</t>
  </si>
  <si>
    <t>650.2</t>
  </si>
  <si>
    <t xml:space="preserve">KNR-W 2-01 0404/03  </t>
  </si>
  <si>
    <t>Warstwa nieprzepuszczalna z gliny lub bentonitu gr. 20cm</t>
  </si>
  <si>
    <t>Grunt ubogi z wykopu gr. 30cm</t>
  </si>
  <si>
    <t>Torf niski zmieszany z ubogą glebą gr. 30cm</t>
  </si>
  <si>
    <t>1.6. DROGI</t>
  </si>
  <si>
    <t>1.6.1. PROJEKT DROGOWY</t>
  </si>
  <si>
    <t>1.6.1.1. K5**/ K5.1**- KR1 Konstrukcja nawierzchni mineralnej dostępna dla pojazdów ciężarowych &gt;3,5t</t>
  </si>
  <si>
    <t xml:space="preserve"> KNR 2-31 0101/01; KNR 2-31 0101/02 </t>
  </si>
  <si>
    <t>Korytowanie pod nawierzchnię</t>
  </si>
  <si>
    <t>664.1</t>
  </si>
  <si>
    <t xml:space="preserve">KNR 2-31 0101/01  </t>
  </si>
  <si>
    <t>Koryta o głębokości 20 cm wykonywane mechanicznie na całej szerokości jezdni i chodników w gruncie kategorii I-IV</t>
  </si>
  <si>
    <t>664.2</t>
  </si>
  <si>
    <t>KNR 2-31 0101/02  dopłata 5,2x</t>
  </si>
  <si>
    <t>Koryta wykonywane mechanicznie na całej szerokości jezdni i chodników w gruncie kategorii I-IV - za każde dalsze 5cm ponad 20cm
Krotność = 5,2</t>
  </si>
  <si>
    <t xml:space="preserve">KNR 2-31 0103/04  </t>
  </si>
  <si>
    <t>Profilowanie i zagęszczanie mechaniczne podłoża pod warstwy konstrukcyjne nawierzchni w gruncie kategorii I-IV</t>
  </si>
  <si>
    <t xml:space="preserve"> KNR 2-31 0114/01; KNR 2-31 0114/02 </t>
  </si>
  <si>
    <t>Podbudowa zasadnicza mieszanka kruszyw naturalnych (pospółka) 4/31,5 gr. 20cm</t>
  </si>
  <si>
    <t xml:space="preserve">KNR 2-31 0114/01  </t>
  </si>
  <si>
    <t>Warstwa dolna podbudowy z kruszywa naturalnego o grubości po zagęszczeniu 20cm</t>
  </si>
  <si>
    <t xml:space="preserve"> KNR 2-31 0114/05; KNR 2-31 0114/06 </t>
  </si>
  <si>
    <t>Podbudowa zasadnicza kruszywo łamane stabilizowane mechanicznie 0/31,5; C90/3 gr. 15cm</t>
  </si>
  <si>
    <t>667.1</t>
  </si>
  <si>
    <t xml:space="preserve">KNR 2-31 0114/05  </t>
  </si>
  <si>
    <t>Warstwa dolna podbudowy z kruszywa łamanego o grubości po zagęszczeniu 15cm</t>
  </si>
  <si>
    <t xml:space="preserve">KNR 2-31 0202/05  </t>
  </si>
  <si>
    <t>Podbudowa zasadnicza gotowa mieszanka kruszyw naturalnych 0/16 gr. 5cm</t>
  </si>
  <si>
    <t xml:space="preserve"> KNR 2-31 0202/05; KNR 2-31 0202/06 </t>
  </si>
  <si>
    <t>Gotowa mieszanka kruszyw naturalnych 0/11 z dodatkiem materiału wiążącego z gotowej mieszanki niezwiązanej 0/5 gr. 6cm</t>
  </si>
  <si>
    <t>Chodniki o nawierzchni żwirowej o grubości warstwy po zagęszczeniu 5cm</t>
  </si>
  <si>
    <t xml:space="preserve">KNR 2-31 0202/06  </t>
  </si>
  <si>
    <t>Chodniki o nawierzchni żwirowej o grubości warstwy po zagęszczeniu 5cm - za każdy dalszy 1cm</t>
  </si>
  <si>
    <t>1.6.1.2. K6**/ K6.1** - KR1 Konstrukcja nawierzchni mineralnej dostępna dla pojazdów &lt;3,5t lub ruchu pieszego</t>
  </si>
  <si>
    <t>Wokół zbiornika</t>
  </si>
  <si>
    <t>670.1</t>
  </si>
  <si>
    <t>670.2</t>
  </si>
  <si>
    <t>KNR 2-31 0101/02  dopłata 3x</t>
  </si>
  <si>
    <t>Koryta wykonywane mechanicznie na całej szerokości jezdni i chodników w gruncie kategorii I-IV - za każde dalsze 5cm ponad 20cm
Krotność = 3</t>
  </si>
  <si>
    <t>Podbudowa zasadnicza mieszanka kruszyw naturalnych (pospółka) 0/31,5 gr. 10cm</t>
  </si>
  <si>
    <t>KNR 2-31 0114/02  potrącenie 10x</t>
  </si>
  <si>
    <t>Warstwa dolna podbudowy z kruszywa naturalnego o grubości po zagęszczeniu 20cm - za każdy dalszy 1cm
Krotność = -10</t>
  </si>
  <si>
    <t>Podbudowa zasadnicza kruszywo łamane stabilizowane mechanicznie 4/31,5; C90/3 gr. 15cm</t>
  </si>
  <si>
    <t>Gotowa mieszanka kruszyw naturalnych 0/5 z dodatkiem materiału wiążącego z gotowej mieszanki niezwiązanej 0/5 gr. 5cm</t>
  </si>
  <si>
    <t>Strefa wejściowa przy metrze Pole Mokotowskie</t>
  </si>
  <si>
    <t>676.1</t>
  </si>
  <si>
    <t>676.2</t>
  </si>
  <si>
    <t>Strefa wejściowa przy GUS</t>
  </si>
  <si>
    <t>682.1</t>
  </si>
  <si>
    <t>682.2</t>
  </si>
  <si>
    <t>684.1</t>
  </si>
  <si>
    <t>684.2</t>
  </si>
  <si>
    <t>Strefa przy fontannie</t>
  </si>
  <si>
    <t>1.6.1.3. K7 Konstrukcja nawierzchni z płyt betonowych przeznaczona do ruchu pojazdów</t>
  </si>
  <si>
    <t>KNR 2-31 0101/02  dopłata 3,2x</t>
  </si>
  <si>
    <t>Koryta wykonywane mechanicznie na całej szerokości jezdni i chodników w gruncie kategorii I-IV - za każde dalsze 5cm ponad 20cm
Krotność = 3,2</t>
  </si>
  <si>
    <t xml:space="preserve"> KNR 2-31 0114/05; KNR 2-31 0111/01 </t>
  </si>
  <si>
    <t>Podbudowa zasadnicza kruszywo stabilizowane cementem 0/31,5, C3/4 gr. 18cm</t>
  </si>
  <si>
    <t>KNR 2-31 0114/06  dopłata 3x</t>
  </si>
  <si>
    <t>Warstwa dolna podbudowy z kruszywa łamanego o grubości po zagęszczeniu 15cm - za każdy dalszy 1cm
Krotność = 3</t>
  </si>
  <si>
    <t xml:space="preserve">KNR 2-31 0111/01  </t>
  </si>
  <si>
    <t>Podbudowy z gruntu stabilizowanego cementem o grubości po zagęszczeniu 12cm wykonywane sprzętem mechanicznym rolniczym</t>
  </si>
  <si>
    <t>KNR 2-31 0111/02  dopłata 6x</t>
  </si>
  <si>
    <t>Podbudowy z gruntu stabilizowanego cementem wykonywane sprzętem mechanicznym rolniczym - za każdy dalszy 1cm
Krotność = 6</t>
  </si>
  <si>
    <t>KNR AT-04 0101/01  dopłata 2x</t>
  </si>
  <si>
    <t>Warstwa poślizgowa folia polipropylenowa HDPE
Krotność = 2</t>
  </si>
  <si>
    <t xml:space="preserve"> KNR 2-31 0308/01; KNR 2-31 0308/02 </t>
  </si>
  <si>
    <t>Warstwa jezdna beton cementowy C35/45 XD3, XF4 gr. 20cm</t>
  </si>
  <si>
    <t>698.1</t>
  </si>
  <si>
    <t xml:space="preserve">KNR 2-31 0308/01  </t>
  </si>
  <si>
    <t>Warstwa dolna o grubości 12cm nawierzchni betonowej</t>
  </si>
  <si>
    <t>698.2</t>
  </si>
  <si>
    <t>KNR 2-31 0308/02  dopłata 8x</t>
  </si>
  <si>
    <t>Warstwa dolna o grubości 12cm nawierzchni betonowej - za każdy dalszy 1cm
Krotność = 8</t>
  </si>
  <si>
    <t>1.6.1.4. K10 Konstrukcja nawierzchni z płyt kamiennych przeznaczona do ruchu pojazdów &gt;3,5t</t>
  </si>
  <si>
    <t>699.1</t>
  </si>
  <si>
    <t>699.2</t>
  </si>
  <si>
    <t>KNR 2-31 0101/02  dopłata 8,6x</t>
  </si>
  <si>
    <t>Koryta wykonywane mechanicznie na całej szerokości jezdni i chodników w gruncie kategorii I-IV - za każde dalsze 5cm ponad 20cm
Krotność = 8,6</t>
  </si>
  <si>
    <t>Podbudowa  pomocnicza kruszywo łamane stabilizowane mechanicznie 0/31,5,C90/3 gr. 30cm</t>
  </si>
  <si>
    <t>701.1</t>
  </si>
  <si>
    <t>701.2</t>
  </si>
  <si>
    <t>KNR 2-31 0114/06  dopłata 15x</t>
  </si>
  <si>
    <t>Warstwa dolna podbudowy z kruszywa łamanego o grubości po zagęszczeniu 15cm - za każdy dalszy 1cm
Krotność = 15</t>
  </si>
  <si>
    <t xml:space="preserve"> KNR 2-31 0109/01; KNR 2-31 0109/02 </t>
  </si>
  <si>
    <t>Podbudowa zasadnicza beton drenażowy o wysokiej wytrzymałości zginanie, min. 5,0 MPa, ściskanie, min. 40 MPa gr. 15cm</t>
  </si>
  <si>
    <t>702.1</t>
  </si>
  <si>
    <t xml:space="preserve">KNR 2-31 0109/01  </t>
  </si>
  <si>
    <t>Podbudowy betonowe z dylatacją o grubości warstwy po zagęszczeniu 12cm</t>
  </si>
  <si>
    <t>702.2</t>
  </si>
  <si>
    <t>KNR 2-31 0109/02  dopłata 3x</t>
  </si>
  <si>
    <t>Podbudowy betonowe z dylatacją - za każdy dalszy 1cm ponad 12cm
Krotność = 3</t>
  </si>
  <si>
    <t>Warstwa wiążąca szlam elastyczny trasowo-cementowy gr. 3cm</t>
  </si>
  <si>
    <t xml:space="preserve">KNR 2-02 1102/01  </t>
  </si>
  <si>
    <t>Warstwy wyrównawcze z zaprawy cementowej grubości 20mm pod posadzki zatarte na ostro</t>
  </si>
  <si>
    <t xml:space="preserve">KNR 2-02 1102/03  </t>
  </si>
  <si>
    <t>Warstwy wyrównawcze pod posadzki - dodatek lub potrącenie za zmianę grubości o 10mm</t>
  </si>
  <si>
    <t xml:space="preserve">KNR 2-31 0506/07  </t>
  </si>
  <si>
    <t>Warstwa nawierzchniowa płyty kamienne 50x50x18 spoiny wypełnione zaprawą do fugowania wodoszczelną</t>
  </si>
  <si>
    <t>1.6.1.5. K11 Konstrukcja nawierzchni z płyt kamiennych nieprzeznaczona do ruchu pojazdów &lt;3,5t</t>
  </si>
  <si>
    <t>705.1</t>
  </si>
  <si>
    <t>705.2</t>
  </si>
  <si>
    <t>KNR 2-31 0101/02  dopłata 4x</t>
  </si>
  <si>
    <t>Koryta wykonywane mechanicznie na całej szerokości jezdni i chodników w gruncie kategorii I-IV - za każde dalsze 5cm ponad 20cm
Krotność = 4</t>
  </si>
  <si>
    <t>Warstwa podbudowy zasadnicza kruszywo łamane stabilizowane mechanicznie 0/31,5, C90/3 gr. 15cm</t>
  </si>
  <si>
    <t>Podbudowa zasadnicza beton drenażowy o wysokiej wytrzymałości zginanie, min. 5,0 MPa, ściskanie, min. 40 MPa gr. 10cm</t>
  </si>
  <si>
    <t>KNR 2-31 0109/02  potrącenie 2x</t>
  </si>
  <si>
    <t>Podbudowy betonowe z dylatacją - za każdy dalszy 1cm ponad 12cm
Krotność = -2</t>
  </si>
  <si>
    <t>Warstwa wiążąca szlam elastyczny trasowo-cementowy gr. 3mm</t>
  </si>
  <si>
    <t>KNR 2-02 1102/03  potrącenie 1,7x</t>
  </si>
  <si>
    <t>Warstwy wyrównawcze pod posadzki - dodatek lub potrącenie za zmianę grubości o 10mm
Krotność = -1,7</t>
  </si>
  <si>
    <t xml:space="preserve">KNR 2-31 0502/04  </t>
  </si>
  <si>
    <t>Płyty kamienne 50x50x7</t>
  </si>
  <si>
    <t>1.6.1.6. K14 Konstrukcja nawierzchni z kostki klinkierowej nieprzeznaczona do ruchu pojazdów &lt;3,5t</t>
  </si>
  <si>
    <t>711.1</t>
  </si>
  <si>
    <t>711.2</t>
  </si>
  <si>
    <t>KNR 2-31 0101/02  dopłata 2,2x</t>
  </si>
  <si>
    <t>Koryta wykonywane mechanicznie na całej szerokości jezdni i chodników w gruncie kategorii I-IV - za każde dalsze 5cm ponad 20cm
Krtoność = 2,2</t>
  </si>
  <si>
    <t>Podbudowa zasadnicza kruszywo łamane stabilizowane mechanicznie 0/31,5, C90/3 gr. 15cm</t>
  </si>
  <si>
    <t>715.1</t>
  </si>
  <si>
    <t>715.2</t>
  </si>
  <si>
    <t xml:space="preserve">KNR 2-31 0501/01  </t>
  </si>
  <si>
    <t>Kostka klinkierowa 200x48x60, układana bezfugowo</t>
  </si>
  <si>
    <t>1.6.1.7. K16 Konstrukcja nawierzchni chodnika wiszącego z desek nieprzeznaczona do ruchu pojazdów (wg odrębnego tomu branżowego)</t>
  </si>
  <si>
    <t>717.1</t>
  </si>
  <si>
    <t>717.2</t>
  </si>
  <si>
    <t>KNR 2-31 0101/02  dopłata 2x</t>
  </si>
  <si>
    <t>Koryta wykonywane mechanicznie na całej szerokości jezdni i chodników w gruncie kategorii I-IV - za każde dalsze 5cm ponad 20cm
Krotność = 2</t>
  </si>
  <si>
    <t>Podbudowa zasadnicza kruszywo łamane stabilizowane mechanicznie 0/31,5, C90/3 gr. 10cm</t>
  </si>
  <si>
    <t>KNR 2-31 0114/06  potrącenie 5x</t>
  </si>
  <si>
    <t>Warstwa dolna podbudowy z kruszywa łamanego o grubości po zagęszczeniu 15cm - za każdy dalszy 1cm
Krotność = -5</t>
  </si>
  <si>
    <t>Podbudowa betonowa; beton cementowy C30/37 XF3; płyta dylatowana</t>
  </si>
  <si>
    <t>KNR 2-31 0109/02  dopłata 8x</t>
  </si>
  <si>
    <t>Podbudowy betonowe z dylatacją - za każdy dalszy 1cm ponad 12cm
Krotność = 8</t>
  </si>
  <si>
    <t xml:space="preserve">KNR 2-23 0303/03  </t>
  </si>
  <si>
    <t>Deski drewniane + konstrukcja wsporcza drewniana</t>
  </si>
  <si>
    <t>Ogród biocenotyczny</t>
  </si>
  <si>
    <t>1.6.1.8. K17 Konstrukcja nawierzchni z płyt betonowych prefabrykowanych wielkoformatowych przeznaczona do ruchu pojazdów &lt;3,5t</t>
  </si>
  <si>
    <t>Strefa wejściowa przy Rondzie Jazdy Polskiej</t>
  </si>
  <si>
    <t>731.1</t>
  </si>
  <si>
    <t>731.2</t>
  </si>
  <si>
    <t xml:space="preserve">KNR 2-31 0509/03  </t>
  </si>
  <si>
    <t>Płyty betonowe prefabrykowane</t>
  </si>
  <si>
    <t>Atrakcje dla rolkarzy</t>
  </si>
  <si>
    <t>1.6.1.9. Obrzeża</t>
  </si>
  <si>
    <t xml:space="preserve"> KNR 2-31 0407/02 </t>
  </si>
  <si>
    <t>OB1  Obrzeże betonowe 6x20cm</t>
  </si>
  <si>
    <t xml:space="preserve">KNR 2-31 0407/01  </t>
  </si>
  <si>
    <t>Obrzeża betonowe o wymiarach 20x6cm na podsypce piaskowej, z wypełnieniem spoin zaprawą cementową</t>
  </si>
  <si>
    <t>Ława betonowa z oporem pod obrzeża</t>
  </si>
  <si>
    <t>OB2 Obrzeże betonowe 8x30cm</t>
  </si>
  <si>
    <t>740.1</t>
  </si>
  <si>
    <t xml:space="preserve">KNR 2-31 0407/05  </t>
  </si>
  <si>
    <t>Obrzeża betonowe o wymiarach 30x8cm na podsypce cementowo-piaskowej, z wypełnieniem spoin zaprawą cementową</t>
  </si>
  <si>
    <t>740.2</t>
  </si>
  <si>
    <t>OB3 Obrzeże metalowe ze szpilkami mocującymi</t>
  </si>
  <si>
    <t>1.6.1.10. Krawężniki</t>
  </si>
  <si>
    <t>Krawężnik 20x22cm</t>
  </si>
  <si>
    <t>742.1</t>
  </si>
  <si>
    <t xml:space="preserve">KNR 2-31 0403/03  </t>
  </si>
  <si>
    <t>Krawężniki betonowe wystające o wymiarach 20x22cm na podsypce cementowo-piaskowej</t>
  </si>
  <si>
    <t>742.2</t>
  </si>
  <si>
    <t>Ława pod krawężniki betonowa z oporem</t>
  </si>
  <si>
    <t>Krawężnik 20x30cm</t>
  </si>
  <si>
    <t>743.1</t>
  </si>
  <si>
    <t xml:space="preserve">KNR 2-31 0403/04  </t>
  </si>
  <si>
    <t>Krawężniki betonowe o wymiarach 20x30cm wystające na podsypce cementowo-piaskowej</t>
  </si>
  <si>
    <t>743.2</t>
  </si>
  <si>
    <t>1.7. KONSTRUKCJE OBIEKTÓW I MAŁEJ ARCHITEKTURY</t>
  </si>
  <si>
    <t>1.7.1. KOMORY FONTANN I KONSTRUKCJE W TERENIE</t>
  </si>
  <si>
    <t>1.7.1.1. Roboty ziemne</t>
  </si>
  <si>
    <t xml:space="preserve"> KNR 2-01 0207/01.3; KNR 2-01 0214/03.4 </t>
  </si>
  <si>
    <t>Roboty ziemne z transportem urobku na odległość do 20km</t>
  </si>
  <si>
    <t xml:space="preserve">KNR 2-01 0207/01.3  </t>
  </si>
  <si>
    <t>Roboty ziemne w gruncie kategorii I-II wykonywane koparkami podsiębiernymi o pojemności łyżki 1,20m3 z transportem urobku samochodami samowyładowczymi 15-20t na odległość do 1,0km</t>
  </si>
  <si>
    <t>KNR 2-01 0214/03.4  dopłata 38x</t>
  </si>
  <si>
    <t>Nakłady uzupełniające do tablic 0201-0213 za każde dalsze rozpoczęte 0,5km odległości transportu gruntu kategorii I-II samochodami samowyładowczymi 15-20t na odległość ponad 1km po drogach utwardzonych
Krotność = 38</t>
  </si>
  <si>
    <t>Utylizacja urobku - Opłata za korzystanie ze środowiska i za składowanie odpadów na wysypisku zgodnie z obwieszczeniem Ministra Środowiska z dnia 30 sierpnia 2019 r. w sprawie wysokości stawek opłat za korzystanie ze środowiska na rok 2020</t>
  </si>
  <si>
    <t>1.7.1.2. Fundamenty</t>
  </si>
  <si>
    <t>Podkłady betonowe - beton C8/10</t>
  </si>
  <si>
    <t>Płyty fundamentowe żelbetowe - beton C30/37 W8</t>
  </si>
  <si>
    <t xml:space="preserve"> KNR 0-20 0266/01.2 </t>
  </si>
  <si>
    <t>Stopy fundamentowe, żelbetowe - beton C20/25 W8</t>
  </si>
  <si>
    <t xml:space="preserve">KNR 0-20 0266/01.2  </t>
  </si>
  <si>
    <t>Stopy fundamentowe żelbetowe prostokątne o objętości do 0,5m3 w deskowaniu systemowym z transportem betonu przy użyciu pompy na samochodzie - beton C20/25 W8</t>
  </si>
  <si>
    <t>Dzierżawa deskowania - stopy żelbetowe</t>
  </si>
  <si>
    <t xml:space="preserve"> KNR 0-20 0266/06.2 </t>
  </si>
  <si>
    <t>Stopy fundamentowe, żelbetowe, schodkowe - beton C20/25 W8</t>
  </si>
  <si>
    <t xml:space="preserve">KNR 0-20 0266/06.2  </t>
  </si>
  <si>
    <t>Stopy fundamentowe żelbetowe schodkowe o objętości do 2,5m3 w deskowaniu systemowym z transportem betonu przy użyciu pompy na samochodzie - beton C20/25 W8</t>
  </si>
  <si>
    <t>Stopy fundamentowe, żelbetowe, schodkowe - beton C30/37 W8</t>
  </si>
  <si>
    <t>Stopy fundamentowe żelbetowe schodkowe o objętości do 2,5m3 w deskowaniu systemowym z transportem betonu przy użyciu pompy na samochodzie - beton C30/37 W8</t>
  </si>
  <si>
    <t>Przygotowanie i montaż zbrojenia - fundamenty</t>
  </si>
  <si>
    <t>1.7.1.3. Ściany żelbetowe</t>
  </si>
  <si>
    <t>Ściany żelbetowe gr. 15cm - beton C20/25 W8</t>
  </si>
  <si>
    <t>Ściany żelbetowe o grubości 10cm i wysokości do 4m w deskowaniu systemowym z transportem betonu przy użyciu pompy na samochodzie - beton C20/25 W8</t>
  </si>
  <si>
    <t>Ściany żelbetowe o grubości 10cm w deskowaniu systemowym z transportem betonu przy użyciu pompy na samochodzie - dodatek za każdy następny 1cm grubości ściany ponad 10cm - beton C20/25 W8
Krotność = 5</t>
  </si>
  <si>
    <t>Ściany żelbetowe gr. 30cm - beton C30/37 W8</t>
  </si>
  <si>
    <t>Ściany żelbetowe o grubości 10cm i wysokości do 4m w deskowaniu systemowym z transportem betonu przy użyciu pompy na samochodzie - beton C30/37 W8</t>
  </si>
  <si>
    <t>Ściany żelbetowe o grubości 10cm w deskowaniu systemowym z transportem betonu przy użyciu pompy na samochodzie - dodatek za każdy następny 1cm grubości ściany ponad 10cm - beton C30/37 W8
Krotność = 20</t>
  </si>
  <si>
    <t>1.7.1.4. Stropy żelbetowe</t>
  </si>
  <si>
    <t>Płyty stropowe żelbetowe gr. 30cm - beton C30/37 W8</t>
  </si>
  <si>
    <t>Stropy o grubości 10cm i powierzchni między belkami lub ścianami ponad 10m2 w deskowaniu systemowym z transportem betonu przy użyciu pompy na samochodzie - beton C30/37 W8</t>
  </si>
  <si>
    <t>Stropy o grubości 10cm w deskowaniu systemowym z transportem betonu przy użyciu pompy do betonu na samochodzie - dodatek za każdy następny 1cm grubości stropu ponad 10cm - beton C30/37 W8
Krotność = 20</t>
  </si>
  <si>
    <t>1.7.1.5. Belki żelbetowe</t>
  </si>
  <si>
    <t xml:space="preserve"> KNR 0-20 0271/02.2; KNR 0-20 0271/03.2 </t>
  </si>
  <si>
    <t>Belki i podciągi żelbetowe - beton C30/37 W8</t>
  </si>
  <si>
    <t xml:space="preserve">KNR 0-20 0271/02.2  </t>
  </si>
  <si>
    <t>Belki, podciągi i wieńce o stosunku długości deskowanego obwodu do przekroju belki do 10 w deskowaniu systemowym z transportem betonu przy użyciu pompy na samochodzie - beton C30/37</t>
  </si>
  <si>
    <t xml:space="preserve">KNR 0-20 0271/03.2  </t>
  </si>
  <si>
    <t>Belki, podciągi i wieńce o stosunku długości deskowanego obwodu do przekroju belki do 12 w deskowaniu systemowym z transportem betonu przy użyciu pompy na samochodzie - beton C30/37</t>
  </si>
  <si>
    <t>1.7.1.6. Konstrukcje stalowe</t>
  </si>
  <si>
    <t>Dostawa i montaż kotew M16 HAS HVU</t>
  </si>
  <si>
    <t>Elementy konstrukcji stalowych - konstrukcja stalowa daszku przy restauracji</t>
  </si>
  <si>
    <t>Elementy konstrukcji stalowych - konstrukcja stalowa daszku ogródka społecznościowego</t>
  </si>
  <si>
    <t>1.7.1.7. Izolacje konstrukcji</t>
  </si>
  <si>
    <t xml:space="preserve">KNR-W 2-02 0615/01  </t>
  </si>
  <si>
    <t>Izolacje poziome z folii PE</t>
  </si>
  <si>
    <t>Izolacja pozioma fundamentów</t>
  </si>
  <si>
    <t xml:space="preserve">KNR 9-15 0201/01  </t>
  </si>
  <si>
    <t>Izolowanie powierzchni betonowych - pierwsza warstwa</t>
  </si>
  <si>
    <t xml:space="preserve">KNR 9-15 0201/02  </t>
  </si>
  <si>
    <t>Izolowanie powierzchni betonowych - druga warstwa</t>
  </si>
  <si>
    <t>Izolacja pionowa fundamentów</t>
  </si>
  <si>
    <t xml:space="preserve">KNR 9-15 0102/01  </t>
  </si>
  <si>
    <t>Gruntowanie powierzchni pionowych betonowych</t>
  </si>
  <si>
    <t>1.7.2. KOMORA TECHNICZNA I KOMORA ZBIORCZA</t>
  </si>
  <si>
    <t>1.7.2.1. Roboty ziemne</t>
  </si>
  <si>
    <t>1.7.2.2. Fundamenty</t>
  </si>
  <si>
    <t>1.7.2.3. Ściany żelbetowe</t>
  </si>
  <si>
    <t>Ściany żelbetowe o grubości 10cm w deskowaniu systemowym z transportem betonu przy użyciu pompy na samochodzie - dodatek za każdy następny 1cm grubości ściany ponad 10cm - beton C30/37 W6
Krtotność = 40</t>
  </si>
  <si>
    <t>1.7.2.4. Stropy żelbetowe</t>
  </si>
  <si>
    <t>Stropy o grubości 10cm w deskowaniu systemowym z transportem betonu przy użyciu pompy do betonu na samochodzie - dodatek za każdy następny 1cm grubości stropu ponad 10cm - beton C30/37 W6
Krotność = 20</t>
  </si>
  <si>
    <t>1.7.2.5. Belki żelbetowe</t>
  </si>
  <si>
    <t>1.7.2.6. Konstrukcje stalowe</t>
  </si>
  <si>
    <t>1.7.2.7. Izolacje konstrukcji</t>
  </si>
  <si>
    <t>1.8. BILANS MAS ZIEMNYCH</t>
  </si>
  <si>
    <t>Główny zbiornik wodny</t>
  </si>
  <si>
    <t>Oczko wodne śródmiejskie</t>
  </si>
  <si>
    <t>Oczko wodne ochockie</t>
  </si>
  <si>
    <t>Przemieszczanie gruntu i formowanie nasypów</t>
  </si>
  <si>
    <t xml:space="preserve"> KNNR 1 0215/01.3; KNNR 1 0215/07.3; KNR 2-01 0235/01.2 </t>
  </si>
  <si>
    <t>Przemieszczenie mas ziemnych, z formowaniem i zagęszczaniem nasypów</t>
  </si>
  <si>
    <t xml:space="preserve">KNNR 1 0215/01.3  </t>
  </si>
  <si>
    <t>Nakłady podstawowe na przemieszczanie gruntu uprzednio odspojonego kategorii I-III spycharką gąsienicową na odległość 10m</t>
  </si>
  <si>
    <t>KNNR 1 0215/07.3  dopłata 19x</t>
  </si>
  <si>
    <t>Nakłady dodatkowe za każde rozpoczęte 10m odległości przemieszczenia gruntu kategorii I-III spycharka gąsienicowymi w przedziałach ponad 60m
Krotność = 19</t>
  </si>
  <si>
    <t>Formowanie i zagęszczanie nasypów (wraz z dostawą materiału na zasypkę)</t>
  </si>
  <si>
    <t>1.9. ROZBIÓRKA STAREGO ZBIORNIKA</t>
  </si>
  <si>
    <t>Uwaga: W wycenie uwzględniono pozostawienie i zagospodarowanie gruzu z rozbiórki na terenie opracowania.</t>
  </si>
  <si>
    <t xml:space="preserve">KNR 2-31 0801/03  </t>
  </si>
  <si>
    <t>Rozebranie mechaniczne podbudowy betonowej o grubości 12cm</t>
  </si>
  <si>
    <t>KNR 2-31 0801/04  dopłata 8x</t>
  </si>
  <si>
    <t>Rozebranie mechaniczne podbudowy betonowej  - za każdy dalszy 1cm grubości ponad 12cm
Krotność = 8</t>
  </si>
  <si>
    <t xml:space="preserve">KNR 4-04 0604/02  </t>
  </si>
  <si>
    <t>Burzenie ścian, ław, stóp fundamentowych i filarów - rozbiórka ścianek okalających zbiornik</t>
  </si>
  <si>
    <t xml:space="preserve"> KNNR 1 0215/01.3; KNNR 1 0215/07.3 </t>
  </si>
  <si>
    <t>Formowanie nasypów wraz z przemieszczaniem gruzu</t>
  </si>
  <si>
    <t>Rozebranie betonowych mostków nad rozlewiskiem</t>
  </si>
  <si>
    <t>Zabezpieczenie magistrali wodociągowej i teltechnicznej na czas prowadzenia prac rozbiórkowych</t>
  </si>
  <si>
    <t>1.10.TABLICE UNIJNE</t>
  </si>
  <si>
    <t>Tablice unijne</t>
  </si>
  <si>
    <t>Rozwój i uporządkowanie terenów zieleni wraz z elementami rekreacyjnymi na terenie Parku Pole Mokotowskie w Warszawie – etap 1 - ZADANIE 1 - instalacje elektryczne zewnętrzne (zasilanie obiektów, sieci zewnętrzne)</t>
  </si>
  <si>
    <t>1. INSTALACJE ELEKTRYCZNE I TELETECHNICZNE</t>
  </si>
  <si>
    <t>1.1. INSTALACJE ZEWNĘTRZNE I PRZYŁĄCZA</t>
  </si>
  <si>
    <t>1.1.1. Toaleta przy strefie fontann</t>
  </si>
  <si>
    <t>KNNR 5 0401/04</t>
  </si>
  <si>
    <t>Montaż tablicy Tt1</t>
  </si>
  <si>
    <t>Montaż tablicy Ttp1</t>
  </si>
  <si>
    <t>KNNR 5 0701/05</t>
  </si>
  <si>
    <t>Mechaniczne kopanie rowów dla kabli w gruncie kategorii III-IV</t>
  </si>
  <si>
    <t>KNNR 5 0702/05</t>
  </si>
  <si>
    <t>Mechaniczne zasypywanie rowów dla kabli w gruncie kategorii III-IV</t>
  </si>
  <si>
    <t>KNNR 5 0706/01</t>
  </si>
  <si>
    <t>Nasypanie warstwy piasku na dnie rowu kablowego o szerokości do 0,4m</t>
  </si>
  <si>
    <t>KNNR 5 0705/01</t>
  </si>
  <si>
    <t>Ułożenie rur osłonowych - Rura ochronna DVK 110mm</t>
  </si>
  <si>
    <t>KNNR 5 0707/02</t>
  </si>
  <si>
    <t>Ręczne układanie kabli o masie do 1,0kg/m w rowach kablowych z przykryciem folią kalandrowaną - Kabel YAKY4x35mm2</t>
  </si>
  <si>
    <t>KNNR 5 0713/02</t>
  </si>
  <si>
    <t>Układanie kabli o masie do 1kg/m w rurach, pustakach lub kanałach zamkniętych - Kabel YAKY4x35mm2</t>
  </si>
  <si>
    <t>KNNR 5 0726/11</t>
  </si>
  <si>
    <t>Zarobienie końca kabla 4-żyłowego o przekroju żył do 120mm2 na napięcie do 1kV o izolacji i powłoce z tworzyw sztucznych - Obróbka kabla YAKY4x35mm2</t>
  </si>
  <si>
    <t>KNR 5-26 0510/05</t>
  </si>
  <si>
    <t>Wprowadzenie kabla do skrzynki</t>
  </si>
  <si>
    <t>wprowadzenie kabla</t>
  </si>
  <si>
    <t>KNNR 5 0406/02</t>
  </si>
  <si>
    <t>Czteropalczatka 1502  np. SFEH4 6-35</t>
  </si>
  <si>
    <t>1.1.2. Toaleta przy ul. Fińskiej</t>
  </si>
  <si>
    <t>Montaż tablicy Tt5</t>
  </si>
  <si>
    <t>Montaż tablicy Ttp5</t>
  </si>
  <si>
    <t>1.1.3. Przebudowa sieci orange</t>
  </si>
  <si>
    <t>ZKNR 040 0301/02</t>
  </si>
  <si>
    <t>Budowa studni kablowych prefabrykowanych rozdzielczych SKR-1  klasy B w gruncie kategorii III</t>
  </si>
  <si>
    <t>ZKNR 040 0301/06</t>
  </si>
  <si>
    <t>Budowa studni kablowych prefabrykowanych rozdzielczych SKR-2 klasy B w gruncie kategorii III</t>
  </si>
  <si>
    <t>Ułożenie rur osłonowych - Rura ochronna HDPEO110/6,3</t>
  </si>
  <si>
    <t>Ułożenie rur osłonowych - Rura ochronna HDPEO160/11</t>
  </si>
  <si>
    <t>Ułożenie rur osłonowych - Rura ochronna DVRO110</t>
  </si>
  <si>
    <t>KNNR-W 9 0814/02</t>
  </si>
  <si>
    <t>Zabezpieczenie istniejących kabli - Rura ochronna HDPE-D 130 PS</t>
  </si>
  <si>
    <t>KNNR 5 0724/02</t>
  </si>
  <si>
    <t>Wykopy pionowe ręczne dla urządzenia przeciskowego wraz z jego zasypaniem w gruncie nienawodnionym kategorii III-IV</t>
  </si>
  <si>
    <t>KNNR 5 0725/02</t>
  </si>
  <si>
    <t>Wykonanie ściany oporowej w gotowym wykopie z 2 płyt przejazdowych o sile nacisku do 50t</t>
  </si>
  <si>
    <t>ścianę</t>
  </si>
  <si>
    <t>KNNR 5 0723/01</t>
  </si>
  <si>
    <t>Mechaniczne przewierty dla rur pod obiektami - za pierwszą rurę o średnicy do 160mm - Rura ochronna HDPEO160/11</t>
  </si>
  <si>
    <t>ZKNR 040 0503/01</t>
  </si>
  <si>
    <t>Wciąganie kabla - Kabel XzTKMXpw 5x4x0,5</t>
  </si>
  <si>
    <t>Wciąganie kabla - Kabel XzTKMXpw 15x4x0,5</t>
  </si>
  <si>
    <t>KNNR 5 0406/01</t>
  </si>
  <si>
    <t>Osłona termokurczliwa Raychem 43/8</t>
  </si>
  <si>
    <t>Osłona termokurczliwa Raychem 55/12</t>
  </si>
  <si>
    <t>Łącznik UR2A</t>
  </si>
  <si>
    <t>opak</t>
  </si>
  <si>
    <t>KNR 5-01 0119/06</t>
  </si>
  <si>
    <t>Wprowadzenie rury i uszczelnienie wprowadzenia rury do budynku „Integra”</t>
  </si>
  <si>
    <t>Uszczelnienie jackmoon 110</t>
  </si>
  <si>
    <t>KNNR 5 0406/04</t>
  </si>
  <si>
    <t>Obudowa do uszczelnienia 250x200x150 zamykana na kluczyk</t>
  </si>
  <si>
    <t>Zamek systemowy do pokryw</t>
  </si>
  <si>
    <t>KNR 5-01 0117/05</t>
  </si>
  <si>
    <t>Likwidacja istniejącej kanalizacji</t>
  </si>
  <si>
    <t>KNR 5-01 0503/04</t>
  </si>
  <si>
    <t>Mechaniczna rozbiórka studni kablowych</t>
  </si>
  <si>
    <t>studnię</t>
  </si>
  <si>
    <t>KNR 5-01 0608/01</t>
  </si>
  <si>
    <t>Wyciąganie z kanalizacji kablowej</t>
  </si>
  <si>
    <t>1.1.4. Przebudowa sieci oświetleniowej</t>
  </si>
  <si>
    <t>1.1.4.1. Sieć oświetleniowa na powierzchni od ul. Żwirki i Wigury do Al. Niepodległości</t>
  </si>
  <si>
    <t>Ułożenie rur osłonowych - Rura ochronna SRS 110mm</t>
  </si>
  <si>
    <t>Ułożenie rur osłonowych - Rura ochronna DVK 50mm</t>
  </si>
  <si>
    <t>Ręczne układanie kabli o masie do 1,0kg/m w rowach kablowych z przykryciem folią kalandrowaną - Kabel YAKY 4x95mm2</t>
  </si>
  <si>
    <t>KNNR 5 0713/01</t>
  </si>
  <si>
    <t>Układanie kabli o masie do 0,5kg/m w rurach, pustakach lub kanałach zamkniętych - Kabel YKY 5x16mm2</t>
  </si>
  <si>
    <t>Układanie kabli o masie do 0,5kg/m w rurach, pustakach lub kanałach zamkniętych - Kabel YKY 5x6mm2</t>
  </si>
  <si>
    <t>Układanie kabli o masie do 0,5kg/m w rurach, pustakach lub kanałach zamkniętych - Kabel YKY 3x2,5mm2</t>
  </si>
  <si>
    <t>Układanie kabli o masie do 0,5kg/m w rurach, pustakach lub kanałach zamkniętych - Kabel YKY 2x2,5mm2</t>
  </si>
  <si>
    <t>KNR 5-10 0509/03</t>
  </si>
  <si>
    <t>Montaż muf przelotowych POLJ-01/4x 70-120</t>
  </si>
  <si>
    <t>KNR 2-25 0614/01</t>
  </si>
  <si>
    <t>Ręczne układanie folii w wykopie</t>
  </si>
  <si>
    <t>KNNR 5 1003/03</t>
  </si>
  <si>
    <t>Montaż przewodów do opraw oświetleniowych - Przewód YDYżo 3x2,5mm2</t>
  </si>
  <si>
    <t>KNNR 5 0411/06</t>
  </si>
  <si>
    <t>Montaż fundamentu prefabrykowanego betonowego w gruncie kategorii III - Fundament prefabrykowany B-51</t>
  </si>
  <si>
    <t>Tablica TI1</t>
  </si>
  <si>
    <t>Tablica TI2</t>
  </si>
  <si>
    <t>KNNR 5 0605/08</t>
  </si>
  <si>
    <t>Mechaniczne pogrążenie uziomów pionowych prętowych w gruncie kategorii III - Uziom szpilkowy</t>
  </si>
  <si>
    <t>KNNR 9 1001/08</t>
  </si>
  <si>
    <t>Demontaż słupów oświetleniowych o masie do 300kg</t>
  </si>
  <si>
    <t>słup</t>
  </si>
  <si>
    <t>KNNR 9 1005/03</t>
  </si>
  <si>
    <t>Demontaż oprawy oświetleniowej zainstalowanej na trzpieniu słupa lub wysięgniku</t>
  </si>
  <si>
    <t>KNNR 9 1006/06</t>
  </si>
  <si>
    <t>Demontaż tabliczki bezpiecznikowej</t>
  </si>
  <si>
    <t>1.1.5. Przyłącze oczko wodne 1</t>
  </si>
  <si>
    <t>Ułożenie rur osłonowych - Rura ochronna DVR 50mm</t>
  </si>
  <si>
    <t>Mechaniczne przewierty dla rur pod obiektami - za pierwszą rurę o średnicy do 160mm - Rura ochronna SRS 110mm</t>
  </si>
  <si>
    <t>Ręczne układanie kabli o masie do 1,0kg/m w rowach kablowych z przykryciem folią kalandrowaną - Kabel YAKY4x25mm2</t>
  </si>
  <si>
    <t>Układanie kabli o masie do 1kg/m w rurach, pustakach lub kanałach zamkniętych - Kabel YAKY4x25mm2</t>
  </si>
  <si>
    <t>Układanie kabli o masie do 0,5kg/m w rurach, pustakach lub kanałach zamkniętych - Kabel YKY 3x4mm2</t>
  </si>
  <si>
    <t>Zarobienie końca kabla 4-żyłowego o przekroju żył do 120mm2 na napięcie do 1kV o izolacji i powłoce z tworzyw sztucznych - Obróbka kabla YAKY4x25mm2</t>
  </si>
  <si>
    <t>KNNR 5 1001/02</t>
  </si>
  <si>
    <t>Montaż i stawianie słupów oświetleniowych - Słup parkowy aluminiowy, okrągły o wysokości h=4m</t>
  </si>
  <si>
    <t>KNNR 5 1004/01</t>
  </si>
  <si>
    <t>Montaż opraw oświetlenia zewnętrznego na słupie - Orawa oświetleniowa 19W LED</t>
  </si>
  <si>
    <t>Montaż złącza słupowego - Tabliczka bezpiecznikowa słupowa EKM 2035</t>
  </si>
  <si>
    <t>Tablica bezpiecznikowa To1</t>
  </si>
  <si>
    <t>Czteropalczatka 35 np. SFEH4 10-35</t>
  </si>
  <si>
    <t>1.1.6. Przyłącze oczko wodne 2</t>
  </si>
  <si>
    <t>KNNR 5 0707/01</t>
  </si>
  <si>
    <t>Ręczne układanie kabli o masie do 0,5kg/m w rowach kablowych z przykryciem folią kalandrowaną - Kabel YKY 5x4mm2</t>
  </si>
  <si>
    <t>Tablica bezpiecznikowa To2</t>
  </si>
  <si>
    <t>1.1.7. Przyłącze pompowni</t>
  </si>
  <si>
    <t>KNNR-W 9 0101/08</t>
  </si>
  <si>
    <t>Demontaż istniejącego złącza</t>
  </si>
  <si>
    <t>Złącze kablowe ZZ1</t>
  </si>
  <si>
    <t>Ręczne układanie kabli o masie do 1,0kg/m w rowach kablowych z przykryciem folią kalandrowaną - Kabel YAKY4x70mm2</t>
  </si>
  <si>
    <t>Układanie kabli o masie do 1kg/m w rurach, pustakach lub kanałach zamkniętych - Kabel YAKY4x70mm2</t>
  </si>
  <si>
    <t>Układanie kabli o masie do 1kg/m w rurach, pustakach lub kanałach zamkniętych - Kabel YAKY4x10mm2</t>
  </si>
  <si>
    <t>Zarobienie końca kabla 4-żyłowego o przekroju żył do 120mm2 na napięcie do 1kV o izolacji i powłoce z tworzyw sztucznych - Obróbka kabla YAKY4x70mm2</t>
  </si>
  <si>
    <t>Zarobienie końca kabla 4-żyłowego o przekroju żył do 50mm2 na napięcie do 1kV o izolacji i powłoce z tworzyw sztucznych - Obróbka kabla YAKY4x10mm2</t>
  </si>
  <si>
    <t>KNR 5-10 0315/09</t>
  </si>
  <si>
    <t>Przepust wodo-gazoszczelny fi50</t>
  </si>
  <si>
    <t>przepustów</t>
  </si>
  <si>
    <t>KNR 5-10 0510/06</t>
  </si>
  <si>
    <t>Mufa kablowa POLJ-01/4x 70-120</t>
  </si>
  <si>
    <t>Czteropalczatka 150  np. SFEH4 70-150</t>
  </si>
  <si>
    <t>1.1.8. Przyłącze fontanny</t>
  </si>
  <si>
    <t>Ręczne układanie kabli o masie do 0,5kg/m w rowach kablowych z przykryciem folią kalandrowaną - Kabel YKY 4x10mm2</t>
  </si>
  <si>
    <t>Ręczne układanie kabli o masie do 0,5kg/m w rowach kablowych z przykryciem folią kalandrowaną - Kabel YKY 4x16mm2</t>
  </si>
  <si>
    <t>Układanie kabli o masie do 0,5kg/m w rurach, pustakach lub kanałach zamkniętych - Kabel YKY 4x10mm2</t>
  </si>
  <si>
    <t>Układanie kabli o masie do 0,5kg/m w rurach, pustakach lub kanałach zamkniętych - Kabel YKY 4x16mm2</t>
  </si>
  <si>
    <t>KNNR 5 0726/09</t>
  </si>
  <si>
    <t>Zarobienie końca kabla 4-żyłowego o przekroju żył do 16mm2na napięcie do 1kV o izolacji i powłoce z tworzyw sztucznych - Obróbka kabla YKY 4x10mm2</t>
  </si>
  <si>
    <t>Zarobienie końca kabla 4-żyłowego o przekroju żył do 16mm2na napięcie do 1kV o izolacji i powłoce z tworzyw sztucznych - Obróbka kabla YKY 4x16mm2</t>
  </si>
  <si>
    <t>1.1.9. KONTENEROWA STACJA TRANSFORMATOROWA</t>
  </si>
  <si>
    <t>Kalkulacja indywidualna</t>
  </si>
  <si>
    <t>Montaż kompletnej kontenerowej stacji transformatorowej</t>
  </si>
  <si>
    <t>Instalacja teletechniczna</t>
  </si>
  <si>
    <t>Instalacja odgromowa i uziemiająca</t>
  </si>
  <si>
    <t>Fundament wraz z wykopami</t>
  </si>
  <si>
    <t>Demontaż istniejącej stacji trafo</t>
  </si>
  <si>
    <t>1.1.10. PRZEBUDOWA SIECI KABLOWYCH NN i SN</t>
  </si>
  <si>
    <t>1.1.10.1. PRZEBUDOWA SIECI KABLOWYCH SN</t>
  </si>
  <si>
    <t>Ułożenie rur osłonowych - Rura ochronna RHDPEp-M 160</t>
  </si>
  <si>
    <t>Ułożenie rur osłonowych - Rura ochronna RHDPEk-S 160</t>
  </si>
  <si>
    <t>Ręczne układanie kabli o masie do 0,5kg/m w rowach kablowych z przykryciem folią kalandrowaną - Kabel XUHAKXS 1x150mm2</t>
  </si>
  <si>
    <t>Układanie kabli o masie do 0,5kg/m w rurach, pustakach lub kanałach zamkniętych - Kabel XUHAKXS 1x150mm2</t>
  </si>
  <si>
    <t>KNNR 5 0726/04</t>
  </si>
  <si>
    <t>Zarobienie końca kabla 1-żyłowego o przekroju żył do 400mm2 na napięcie do 1kV o izolacji i powłoce z tworzyw sztucznych - Obróbk kabla XUHAKXS 1x150mm2</t>
  </si>
  <si>
    <t>Ręczne układanie folii na kablu - Folia kalandrowana czerwona</t>
  </si>
  <si>
    <t>Wprowadzenie kabla do stacji</t>
  </si>
  <si>
    <t>Mufa kablowa TRAJ-24/1x 70-150</t>
  </si>
  <si>
    <t>KNR 5-10 0611/03</t>
  </si>
  <si>
    <t>Głowica kablowa wnętrzowa</t>
  </si>
  <si>
    <t>1.1.10.2. PRZEBUDOWA SIECI KABLOWYCH NN</t>
  </si>
  <si>
    <t>Ułożenie rur osłonowych - Rura ochronna RHDPEp-M 110</t>
  </si>
  <si>
    <t>Ułożenie rur osłonowych - Rura ochronna RHDPEk-S 110</t>
  </si>
  <si>
    <t>Ręczne układanie kabli o masie do 1,0kg/m w rowach kablowych z przykryciem folią kalandrowaną - Kabel YAKY 4x150mm2</t>
  </si>
  <si>
    <t>Układanie kabli o masie do 1kg/m w rurach, pustakach lub kanałach zamkniętych - Kabel YAKY 4x150mm2</t>
  </si>
  <si>
    <t>KNNR 5 0726/12</t>
  </si>
  <si>
    <t>Zarobienie końca kabla 4-żyłowego o przekroju żył do 400mm2 na napięcie do 1kV o izolacji i powłoce z tworzyw sztucznych - Obróbka kabla YAKY4x150mm2</t>
  </si>
  <si>
    <t>Ręczne układanie folii na kablu - Folia kalandrowana niebieska</t>
  </si>
  <si>
    <t>Czteropalczatka 1502  np. SFEH4 70-150</t>
  </si>
  <si>
    <t>1.1.11. Przyłącze do szafy oświetleniowej przy ul. Czubatki</t>
  </si>
  <si>
    <t>Szafa oświetleniowa</t>
  </si>
  <si>
    <t>1.1.12. Przyłącze do szafy oświetleniowej przy jeziorze</t>
  </si>
  <si>
    <t>Ręczne układanie kabli o masie do 1,0kg/m w rowach kablowych z przykryciem folią kalandrowaną - Kabel YAKY 4x35mm2</t>
  </si>
  <si>
    <t>Złącze kablowe ZK1</t>
  </si>
  <si>
    <t>Złącze pomiarowe ZP1</t>
  </si>
  <si>
    <t>Rozwój i uporządkowanie terenów zieleni wraz z elementami rekreacyjnymi na terenie Parku Pole Mokotowskie w Warszawie – etap 1 - ZADANIE 1 - instalacje sanitarne zewnętrzne</t>
  </si>
  <si>
    <t>1. FONTANNA CENTRALNA</t>
  </si>
  <si>
    <t>1.1. Przyłącze wodociągowe</t>
  </si>
  <si>
    <t>KNR 2-01 0205/04</t>
  </si>
  <si>
    <t>Roboty ziemne wykonywane koparkami podsiębiernymi z transportem urobku samochodami samowyładowczymi na odległość do 1,0km - koparki o pojemności łyżki 0,25m3, grunt kategorii III</t>
  </si>
  <si>
    <t>KNR 2-01 0301/02</t>
  </si>
  <si>
    <t>Roboty ziemne z transportem urobku samochodami samowyładowczymi na odległość do 1km w gruncie kategorii III</t>
  </si>
  <si>
    <t>KNR 2-01 0322/02</t>
  </si>
  <si>
    <t>Pełne umocnienie (z rozbiórką) palami szalunkowymi (wypraskami) w gruncie suchym pionowych ścian wykopów liniowych o szerokości do 1m i głębokości do 3m w gruncie kategorii III-IV</t>
  </si>
  <si>
    <t>KNR-W 2-18 0511/03</t>
  </si>
  <si>
    <t>Podłoża pod kanały i obiekty z materiałów sypkich o grubości 20cm - podsypka, dostawa materiału</t>
  </si>
  <si>
    <t>KNR-W 2-18 0511/04</t>
  </si>
  <si>
    <t>Podłoża pod kanały i obiekty z materiałów sypkich o grubości 30cm - obsypka, dostawa materiału</t>
  </si>
  <si>
    <t>KNR-W 2-18 0901/01</t>
  </si>
  <si>
    <t>Montaż konstrukcji podwieszeń kabli energetycznych i telekomunikacyjnych typu lekkiego, elementy o rozpiętości 4,00m</t>
  </si>
  <si>
    <t>KNR-W 2-18 0903/01</t>
  </si>
  <si>
    <t>Montaż konstrukcji podwieszeń rurociągów i kanałów, elementy o rozpiętości 4,00m</t>
  </si>
  <si>
    <t>KNR-W 2-18 0901/06</t>
  </si>
  <si>
    <t>Demontaż konstrukcji podwieszeń kabli energetycznych i telekomunikacyjnych typu lekkiego, elementy o rozpiętości 4,00m</t>
  </si>
  <si>
    <t>KNR-W 2-18 0903/06</t>
  </si>
  <si>
    <t>Demontaż konstrukcji podwieszeń rurociągów i kanałów, elementy o rozpiętości 4,00m</t>
  </si>
  <si>
    <t>KNR 2-01 0320/05</t>
  </si>
  <si>
    <t>Zasypywanie wykopów liniowych o ścianach pionowych szerokości 0,8-1,5m i głębokości do 3m w gruncie kategorii III-IV</t>
  </si>
  <si>
    <t>KNR 2-01 0236/01</t>
  </si>
  <si>
    <t>Zagęszczenie nasypów ubijakami mechanicznymi, grunt sypki kategorii I-III</t>
  </si>
  <si>
    <t>KNR 2-01 0214/04  dopłata 18x</t>
  </si>
  <si>
    <t>Nakłady uzupełniające do tablic 0201-0213 za każde dalsze rozpoczęte 0,5km odległości transportu ponad 1km samochodami samowyładowczymi na odległość ponad 1km po drogach utwardzonych, grunt kategorii III-IV (odległość 9km) 
Krotność= 18</t>
  </si>
  <si>
    <t>Analiza własna</t>
  </si>
  <si>
    <t>Opłata za składowanie ziemi</t>
  </si>
  <si>
    <t>KNR-W 2-18 0109/01</t>
  </si>
  <si>
    <t>Rurociągi z rur polietylenowych PE SDR 11 PN 16 o średnicy zewnętrznej 90x8,2mm</t>
  </si>
  <si>
    <t>Rurociągi z rur polietylenowych PE SDR 11 PN 16 o średnicy zewnętrznej 40x3,7mm</t>
  </si>
  <si>
    <t>KNR-W 2-18 0112/01</t>
  </si>
  <si>
    <t>Kolanko z PE o średnicy zewnętrznej 90mm</t>
  </si>
  <si>
    <t>Kolanko z PE o średnicy zewnętrznej 40mm</t>
  </si>
  <si>
    <t>KNR-W 2-18 0110/03</t>
  </si>
  <si>
    <t>Połączenie metodą zgrzewania czołowego rur polietylenowych, ciśnieniowych PE, PEHD o średnicy zewnętrznej 90mm</t>
  </si>
  <si>
    <t>złącze</t>
  </si>
  <si>
    <t>KNR-W 2-18 0110/01</t>
  </si>
  <si>
    <t>Połączenie metodą zgrzewania czołowego rur polietylenowych, ciśnieniowych PE, PEHD o średnicy zewnętrznej 40mm</t>
  </si>
  <si>
    <t>KNR 2-18 0305/01</t>
  </si>
  <si>
    <t>Zasuwy żeliwne klinowe, owalne kołnierzowe z obudową o średnicy 40mm, montowane sprzętem ręcznym</t>
  </si>
  <si>
    <t>KNR-W 2-19 0102/01</t>
  </si>
  <si>
    <t>Oznakowanie taśmą z tworzywa sztucznego trasy wodociągu ułożonego w ziemi</t>
  </si>
  <si>
    <t>KNR-W 2-18 0704/02</t>
  </si>
  <si>
    <t>Próba wodna szczelności sieci wodociągowych z rur typu HOBAS, PCW, PVC, PE, PEHD o średnicy nominalnej do 160mm (1 próba - 200m)</t>
  </si>
  <si>
    <t>próba</t>
  </si>
  <si>
    <t>KNR-W 2-18 0707/01</t>
  </si>
  <si>
    <t>Dezynfekcja rurociągów sieci wodociągowej o średnicy nominalnej do 160mm (odcinek - 200m)</t>
  </si>
  <si>
    <t>odcinek</t>
  </si>
  <si>
    <t>KNR-W 2-18 0708/01</t>
  </si>
  <si>
    <t>Jednokrotne płukanie sieci wodociągowej z rurociągów o średnicy nominalnej do 160mm (odcinek - 200m)</t>
  </si>
  <si>
    <t>KNR-W 2-18 9909/03</t>
  </si>
  <si>
    <t>Dopłata lub potrącenie do prób szczelności rurociągów z rur PVC, PE, PEHD, HOBAS o średnicy 160mm i długości różnej od 200m lub 500m (odcinek=10m)</t>
  </si>
  <si>
    <t>KNR-W 2-18 9910/03</t>
  </si>
  <si>
    <t>Dopłata lub potrącenie do dezynfekcji  rurociągów o długości różnej od 200m lub 500m przy średnicy rur 160mm (odcinek=10m)</t>
  </si>
  <si>
    <t>Dopłata lub potrącenie do płukania rurociągów o długości różnej od 200m lub 500m przy średnicy rur 160mm (odcinek=10m)</t>
  </si>
  <si>
    <t>1.2. Przyłącze kanalizacji sanitarnej</t>
  </si>
  <si>
    <t>KNR 2-01 0322/04</t>
  </si>
  <si>
    <t>Pełne umocnienie palami szalunkowymi (wypraskami) pionowych ścian wykopów liniowych w gruncie suchym kategorii III-IV  o szerokości do 1m i głębokości do 6m wraz z rozbiórką</t>
  </si>
  <si>
    <t>KNR 2-01 0322/09</t>
  </si>
  <si>
    <t>Pełne umocnienie palami szalunkowymi (wypraskami) pionowych ścian wykopów liniowych w gruncie suchym kategorii I-IV o szerokości do 1m - dodatek za każdy dalszy 1,0m szerokości wykopu przy głębokości do 6m</t>
  </si>
  <si>
    <t>KNR 2-01 0322/08</t>
  </si>
  <si>
    <t>Pełne umocnienie palami szalunkowymi (wypraskami) pionowych ścian wykopów liniowych w gruncie suchym kategorii I-IV o szerokości do 1m - dodatek za każdy dalszy 1,0m szerokości wykopu przy głębokości do 3m</t>
  </si>
  <si>
    <t>Nakłady uzupełniające do tablic 0201-0213 za każde dalsze rozpoczęte 0,5km odległości transportu ponad 1km samochodami samowyładowczymi na odległość ponad 1km po drogach utwardzonych, grunt kategorii III-IV (odległość 9km)
Krotność = 18</t>
  </si>
  <si>
    <t>KNR-W 2-18 0408/05</t>
  </si>
  <si>
    <t>Kanały z rur PVC o średnicy zewnętrznej 315mm</t>
  </si>
  <si>
    <t>KNR-W 2-18 0408/03</t>
  </si>
  <si>
    <t>Kanały z rur PVC o średnicy zewnętrznej 200mm</t>
  </si>
  <si>
    <t>KNR 2-18w 0513/08</t>
  </si>
  <si>
    <t>Betonowa  podstawa studni rewizyjnej z kręgów betonowych w gotowym wykopie</t>
  </si>
  <si>
    <t>KNR-W 2-18 0513/03</t>
  </si>
  <si>
    <t>Studnie rewizyjne z kręgów betonowych w gotowym wykopie o średnicy 1200mm i głębokości  3m</t>
  </si>
  <si>
    <t>KNR-W 2-18 0513/04</t>
  </si>
  <si>
    <t>Studnie rewizyjne z kręgów betonowych w gotowym wykopie o średnicy 1200mm - za każde 0,5m różnicy głębokości</t>
  </si>
  <si>
    <t>0,5m</t>
  </si>
  <si>
    <t>KNR 2-19W 0217/04 - analogia</t>
  </si>
  <si>
    <t>Włączenie do  studni</t>
  </si>
  <si>
    <t>przejście</t>
  </si>
  <si>
    <t>KNR-W 2-18 0706/04</t>
  </si>
  <si>
    <t>Próba wodna szczelności kanałów rurowych o średnicy nominalnej 315mm (odcinek=próba)</t>
  </si>
  <si>
    <t>KNR-W 2-18 0706/02</t>
  </si>
  <si>
    <t>Próba wodna szczelności kanałów rurowych o średnicy nominalnej 200mm (odcinek=próba)</t>
  </si>
  <si>
    <t>KNR-W 2-18 9909/06</t>
  </si>
  <si>
    <t>Dopłata lub potrącenie do prób szczelności rurociągów z rur PVC, PE, PEHD, HOBAS o średnicy 315mm</t>
  </si>
  <si>
    <t>KNR-W 2-18 9909/04</t>
  </si>
  <si>
    <t>Dopłata lub potrącenie do prób szczelności rurociągów z rur PVC, PE, PEHD, HOBAS o średnicy 200mm</t>
  </si>
  <si>
    <t>1.3. Przyłącze kanalizacji sanitarnej tłocznej</t>
  </si>
  <si>
    <t>2. PRZYŁĄCZA OCZKO WODNE 1</t>
  </si>
  <si>
    <t>2.1. Przyłącze wodociągowe</t>
  </si>
  <si>
    <t>Rurociągi z rur polietylenowych PE SDR 11 PN 16 o średnicy zewnętrznej 32x3,0mm</t>
  </si>
  <si>
    <t>Rurociągi z rur polietylenowych PE SDR 11 PN 16 o średnicy zewnętrznej 25x3,0mm</t>
  </si>
  <si>
    <t>Trójnik redukcyjny z PE o średnicy zewnętrznej 40/32mm</t>
  </si>
  <si>
    <t>Trójnik redukcyjny z PE o średnicy zewnętrznej 40/25mm</t>
  </si>
  <si>
    <t>Kolanko 90st. z PE o średnicy zewnętrznej 40mm</t>
  </si>
  <si>
    <t>Kolanko 45st. z PE o średnicy zewnętrznej 40mm</t>
  </si>
  <si>
    <t>Połączenie metodą zgrzewania czołowego rur polietylenowych, ciśnieniowych PE, PEHD o średnicy zewnętrznej 32mm</t>
  </si>
  <si>
    <t>Połączenie metodą zgrzewania czołowego rur polietylenowych, ciśnieniowych PE, PEHD o średnicy zewnętrznej 25mm</t>
  </si>
  <si>
    <t>Zasuwy żeliwne klinowe, owalne kołnierzowe z obudową o średnicy 32mm, montowane sprzętem ręcznym</t>
  </si>
  <si>
    <t>Zasuwy żeliwne klinowe, owalne kołnierzowe z obudową o średnicy 25mm, montowane sprzętem ręcznym</t>
  </si>
  <si>
    <t>KNR-W 2-18 0219/05</t>
  </si>
  <si>
    <t>Poidełko</t>
  </si>
  <si>
    <t>KNR-W 2-15 0132/03</t>
  </si>
  <si>
    <t>Zawory czerpalne mosiężne ze złączką do węża d=25mm</t>
  </si>
  <si>
    <t>Studnia wodomierzowa</t>
  </si>
  <si>
    <t>Studnie rewizyjne z kręgów żelbetowych w gotowym wykopie o średnicy 1400mm i głębokości  3m</t>
  </si>
  <si>
    <t>Studnie rewizyjne z kręgów żelbetowych w gotowym wykopie o średnicy 1400mm - za każde 0,5m różnicy głębokości</t>
  </si>
  <si>
    <t>KNR-W 2-15 0132/05</t>
  </si>
  <si>
    <t>Zawory odcinające o średnicy nominalnej 40mm</t>
  </si>
  <si>
    <t>KNR-W 2-15 0132/02</t>
  </si>
  <si>
    <t>Zawory antyskażeniowe typ BA o średnicy nominalnej 20mm</t>
  </si>
  <si>
    <t>KNR-W 2-15 0122/02</t>
  </si>
  <si>
    <t>Dodatki za wykonanie obustronnych podejść do wodomierzy skrzydełkowych o średnicy nominalnej 20mm w rurociągach stalowych</t>
  </si>
  <si>
    <t>KNR-W 2-15 0140/02</t>
  </si>
  <si>
    <t>Wodomierze skrzydełkowe o średnicy nominalnej 20mm</t>
  </si>
  <si>
    <t>2.2. Przyłącze kanalizacji sanitarnej</t>
  </si>
  <si>
    <t>KNR-W 2-18 0408/02</t>
  </si>
  <si>
    <t>Kanały z rur PVC o średnicy zewnętrznej 160mm</t>
  </si>
  <si>
    <t>KNR-W 2-18 0517/02</t>
  </si>
  <si>
    <t>Studzienki kanalizacyjne systemowe Wavin o średnicy 600mm</t>
  </si>
  <si>
    <t>KNR-W 2-18 0706/01</t>
  </si>
  <si>
    <t>Próba wodna szczelności kanałów rurowych o średnicy nominalnej 160mm (odcinek=próba)</t>
  </si>
  <si>
    <t>Dopłata lub potrącenie do prób szczelności rurociągów z rur PVC, PE, PEHD, HOBAS o średnicy 160mm</t>
  </si>
  <si>
    <t>3. PRZYŁĄCZA OCZKO WODNE 2</t>
  </si>
  <si>
    <t>3.1. Przyłącze wodociągowe</t>
  </si>
  <si>
    <t>Rurociągi z rur polietylenowych PE SDR 11 PN 16 o średnicy zewnętrznej 50x4,6mm</t>
  </si>
  <si>
    <t>Trójnik równoprzelotowy z PE o średnicy zewnętrznej 40mm</t>
  </si>
  <si>
    <t>Kolanko z PE o średnicy zewnętrznej 50mm</t>
  </si>
  <si>
    <t>Połączenie metodą zgrzewania czołowego rur polietylenowych, ciśnieniowych PE, PEHD o średnicy zewnętrznej 50mm</t>
  </si>
  <si>
    <t>Zasuwy żeliwne klinowe, owalne kołnierzowe z obudową o średnicy 50mm, montowane sprzętem ręcznym</t>
  </si>
  <si>
    <t>3.2. Przyłącze kanalizacji sanitarnej</t>
  </si>
  <si>
    <t>Nakłady uzupełniające do tablic 0201-0213 za każde dalsze rozpoczęte 0,5km odległości transportu ponad 1km samochodami samowyładowczymi na odległość ponad 1km po drogach utwardzonych, grunt kategorii III-IV (odległość 9km) 
Krotność = 18</t>
  </si>
  <si>
    <t>4. PRZYŁĄCZE DO PW</t>
  </si>
  <si>
    <t>4.1. Przyłącze wodociągowe</t>
  </si>
  <si>
    <t>KNR-W 2-18 0306/02</t>
  </si>
  <si>
    <t>Przewierty maszyną do wierceń poziomych WP 15/25, rurami o średnicy nominalnej 100mm długości do 20m, w gruntach kategorii  III-IV</t>
  </si>
  <si>
    <t>Przewierty maszyną do wierceń poziomych WP 15/25, rurami o średnicy nominalnej 40mm długości do 20m, w gruntach kategorii  III-IV</t>
  </si>
  <si>
    <t>KNR-W 2-18 0309/01</t>
  </si>
  <si>
    <t>Przeciąganie rurociągów przewodowych o średnicy nominalnej 100mm prowadzonych w rurach ochronnych</t>
  </si>
  <si>
    <t>Przeciąganie rurociągów przewodowych o średnicy nominalnej 40mm prowadzonych w rurach ochronnych</t>
  </si>
  <si>
    <t>KNR-W 2-18 0109/04</t>
  </si>
  <si>
    <t>Rurociągi z rur polietylenowych PE SDR 11 PN 16 o średnicy zewnętrznej 110x10,0mm</t>
  </si>
  <si>
    <t>KNR-W 2-18 0103/02</t>
  </si>
  <si>
    <t>Rurociągi z rur żeliwnych o średnicy nominalnej 100mm</t>
  </si>
  <si>
    <t>KNR-W 2-18 0112/02</t>
  </si>
  <si>
    <t>Trójnik równoprzelotowy z PE o średnicy zewnętrznej 110mm</t>
  </si>
  <si>
    <t>Trójnik redukcyjny z PE o średnicy zewnętrznej 110/50mm</t>
  </si>
  <si>
    <t>Trójnik redukcyjny z PE o średnicy zewnętrznej 110/40mm</t>
  </si>
  <si>
    <t>Trójnik redukcyjny z PE o średnicy zewnętrznej 110/32mm</t>
  </si>
  <si>
    <t>Kolanko z PE o średnicy zewnętrznej 110mm</t>
  </si>
  <si>
    <t>KNR-W 2-18 0110/04</t>
  </si>
  <si>
    <t>Połączenie metodą zgrzewania czołowego rur polietylenowych, ciśnieniowych PE, PEHD o średnicy zewnętrznej 110mm</t>
  </si>
  <si>
    <t>KNR 2-18 0305/03</t>
  </si>
  <si>
    <t>Zasuwy żeliwne klinowe, owalne kołnierzowe z obudową o średnicy 100mm, montowane sprzętem ręcznym</t>
  </si>
  <si>
    <t>KNR-W 2-18 0219/01</t>
  </si>
  <si>
    <t>Hydranty pożarowe podziemne o średnicy 80mm</t>
  </si>
  <si>
    <t>215</t>
  </si>
  <si>
    <t>216</t>
  </si>
  <si>
    <t>217</t>
  </si>
  <si>
    <t>218</t>
  </si>
  <si>
    <t>219</t>
  </si>
  <si>
    <t>220</t>
  </si>
  <si>
    <t>221</t>
  </si>
  <si>
    <t>Komora wodomierzowa ST-W3</t>
  </si>
  <si>
    <t>222</t>
  </si>
  <si>
    <t>Komora wodomierzowa</t>
  </si>
  <si>
    <t>223</t>
  </si>
  <si>
    <t>KNR-W 2-15 0132/08</t>
  </si>
  <si>
    <t>Zawory odcinające o średnicy nominalnej 100mm</t>
  </si>
  <si>
    <t>224</t>
  </si>
  <si>
    <t>Zawory antyskażeniowe typ EA o średnicy nominalnej 100mm</t>
  </si>
  <si>
    <t>225</t>
  </si>
  <si>
    <t>KNR-W 2-15 0125/01</t>
  </si>
  <si>
    <t>Dodatki za wykonanie obustronnych podejść do wodomierzy śrubowych o średnicy nominalnej 80mm</t>
  </si>
  <si>
    <t>226</t>
  </si>
  <si>
    <t>KNR-W 2-15 0141/02</t>
  </si>
  <si>
    <t>Wodomierze śrubowe o średnicy nominalnej 80mm</t>
  </si>
  <si>
    <t>Komora wodomierzowa ST-W4</t>
  </si>
  <si>
    <t>227</t>
  </si>
  <si>
    <t>228</t>
  </si>
  <si>
    <t>229</t>
  </si>
  <si>
    <t>230</t>
  </si>
  <si>
    <t>KNR-W 2-15 0122/05</t>
  </si>
  <si>
    <t>Dodatki za wykonanie obustronnych podejść do wodomierzy skrzydełkowych o średnicy nominalnej 50mm w rurociągach stalowych</t>
  </si>
  <si>
    <t>231</t>
  </si>
  <si>
    <t>KNR-W 2-15 0140/05</t>
  </si>
  <si>
    <t>Wodomierze skrzydełkowe o średnicy nominalnej 50mm</t>
  </si>
  <si>
    <t>Studnia wodomierzowa ST-W5</t>
  </si>
  <si>
    <t>232</t>
  </si>
  <si>
    <t>233</t>
  </si>
  <si>
    <t>234</t>
  </si>
  <si>
    <t>235</t>
  </si>
  <si>
    <t>236</t>
  </si>
  <si>
    <t>237</t>
  </si>
  <si>
    <t>238</t>
  </si>
  <si>
    <t>4.2. Przyłącze wody surowej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</si>
  <si>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</si>
  <si>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</si>
  <si>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</si>
  <si>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</si>
  <si>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</si>
  <si>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</si>
  <si>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</si>
  <si>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</si>
  <si>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</si>
  <si>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</si>
  <si>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</si>
  <si>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</si>
  <si>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</si>
  <si>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KNR-W 2-18 0109/05</t>
  </si>
  <si>
    <t>Rurociągi z rur polietylenowych PE SDR 17 PN 10 o średnicy zewnętrznej 125x7,4mm</t>
  </si>
  <si>
    <t>253</t>
  </si>
  <si>
    <t>Zasuwy żeliwne klinowe, owalne kołnierzowe z obudową o średnicy 150mm, montowane sprzętem ręcznym</t>
  </si>
  <si>
    <t>254</t>
  </si>
  <si>
    <t>255</t>
  </si>
  <si>
    <t>Próba wodna szczelności sieci wodociągowych z rur typu HOBAS, PCW, PVC, PE, PEHD o średnicy nominalnej do 125mm (1 próba - 200m)</t>
  </si>
  <si>
    <t>256</t>
  </si>
  <si>
    <t>Dezynfekcja rurociągów sieci wodociągowej o średnicy nominalnej do 125mm (odcinek - 200m)</t>
  </si>
  <si>
    <t>257</t>
  </si>
  <si>
    <t>Jednokrotne płukanie sieci wodociągowej z rurociągów o średnicy nominalnej do 125mm (odcinek - 200m)</t>
  </si>
  <si>
    <t>258</t>
  </si>
  <si>
    <t>Dopłata lub potrącenie do prób szczelności rurociągów z rur PVC, PE, PEHD, HOBAS o średnicy 125mm</t>
  </si>
  <si>
    <t>259</t>
  </si>
  <si>
    <t>Dopłata lub potrącenie do dezynfekcji  rurociągów o długości różnej od 200m lub 500m przy średnicy rur 125mm (odcinek=10m)</t>
  </si>
  <si>
    <t>260</t>
  </si>
  <si>
    <t>Dopłata lub potrącenie do płukania rurociągów o długości różnej od 200m lub 500m przy średnicy rur 125mm (odcinek=10m)</t>
  </si>
  <si>
    <t>4.3. Przyłącze kanalizacji sanitarnej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</si>
  <si>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</si>
  <si>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</si>
  <si>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</si>
  <si>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</si>
  <si>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</si>
  <si>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</si>
  <si>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</si>
  <si>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</si>
  <si>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</si>
  <si>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</si>
  <si>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</si>
  <si>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</si>
  <si>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274</t>
  </si>
  <si>
    <t>275</t>
  </si>
  <si>
    <t>276</t>
  </si>
  <si>
    <t>Rurociągi z rur polietylenowych PE SDR 11 PN 16 o średnicy zewnętrznej 63x5,8mm</t>
  </si>
  <si>
    <t>277</t>
  </si>
  <si>
    <t>278</t>
  </si>
  <si>
    <t>279</t>
  </si>
  <si>
    <t>280</t>
  </si>
  <si>
    <t>281</t>
  </si>
  <si>
    <t>Przepompownia ścieków</t>
  </si>
  <si>
    <t>282</t>
  </si>
  <si>
    <t>283</t>
  </si>
  <si>
    <t>5. TOALETA przy ul. Fińskiej</t>
  </si>
  <si>
    <t>5.1. Przyłącze wodociągowe do toalety</t>
  </si>
  <si>
    <t>284</t>
  </si>
  <si>
    <t>285</t>
  </si>
  <si>
    <t>286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</si>
  <si>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</si>
  <si>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</si>
  <si>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</si>
  <si>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</si>
  <si>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</si>
  <si>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</si>
  <si>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</si>
  <si>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</si>
  <si>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</si>
  <si>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</si>
  <si>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</si>
  <si>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</si>
  <si>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</si>
  <si>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</si>
  <si>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5.2. Przyłącze kanalizacji sanitarnej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</si>
  <si>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</si>
  <si>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</si>
  <si>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</si>
  <si>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</si>
  <si>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</si>
  <si>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</si>
  <si>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</si>
  <si>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</si>
  <si>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</si>
  <si>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</si>
  <si>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</si>
  <si>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</si>
  <si>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</si>
  <si>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</si>
  <si>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</si>
  <si>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6. TOALETA przy strefie fontann</t>
  </si>
  <si>
    <t>6.1. Przyłącze wodociągowe</t>
  </si>
  <si>
    <t>318</t>
  </si>
  <si>
    <t>319</t>
  </si>
  <si>
    <t>320</t>
  </si>
  <si>
    <t>321</t>
  </si>
  <si>
    <t>322</t>
  </si>
  <si>
    <t>323</t>
  </si>
  <si>
    <t>324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</si>
  <si>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</si>
  <si>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</si>
  <si>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</si>
  <si>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</si>
  <si>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</si>
  <si>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</si>
  <si>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</si>
  <si>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</si>
  <si>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</si>
  <si>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</si>
  <si>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</si>
  <si>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</si>
  <si>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6.2. Przyłącze kanalizacji sanitarnej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</si>
  <si>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</si>
  <si>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</si>
  <si>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</si>
  <si>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</si>
  <si>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</si>
  <si>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</si>
  <si>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</si>
  <si>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</si>
  <si>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</si>
  <si>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</si>
  <si>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</si>
  <si>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</si>
  <si>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</si>
  <si>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</si>
  <si>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</si>
  <si>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</si>
  <si>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</si>
  <si>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</si>
  <si>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</si>
  <si>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</si>
  <si>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</si>
  <si>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</si>
  <si>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</si>
  <si>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</si>
  <si>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</si>
  <si>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</si>
  <si>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</si>
  <si>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7. PRZEBUDOWA WODOCIĄGU W UL. FIŃSKIEJ</t>
  </si>
  <si>
    <t>7.1. Przyłącze wodociągowe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</si>
  <si>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</si>
  <si>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</si>
  <si>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</si>
  <si>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</si>
  <si>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</si>
  <si>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</si>
  <si>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</si>
  <si>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</si>
  <si>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</si>
  <si>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</si>
  <si>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</si>
  <si>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378</t>
  </si>
  <si>
    <t>379</t>
  </si>
  <si>
    <t>KNR-W 2-18 0103/03</t>
  </si>
  <si>
    <t>Rurociągi z rur żeliwnych ciśnieniowych o średnicy nominalnej 150mm</t>
  </si>
  <si>
    <t>380</t>
  </si>
  <si>
    <t>KNR-W 2-18 0114/04</t>
  </si>
  <si>
    <t>Trójnik równoprzelotowy żeliwny kołnierzowe o średnicy 150mm</t>
  </si>
  <si>
    <t>381</t>
  </si>
  <si>
    <t>Trójnik redukcyjny żeliwny kołnierzowe o średnicy 150/100mm</t>
  </si>
  <si>
    <t>382</t>
  </si>
  <si>
    <t>Trójnik redukcyjny żeliwny kołnierzowe o średnicy 150/80mm</t>
  </si>
  <si>
    <t>383</t>
  </si>
  <si>
    <t>Kolanko żeliwne kołnierzowe 45st. o średnicy 150mm</t>
  </si>
  <si>
    <t>384</t>
  </si>
  <si>
    <t>Zwężka redukcyjna żeliwa kołnierzowa o średnicy 150/100mm</t>
  </si>
  <si>
    <t>385</t>
  </si>
  <si>
    <t>Zwężka redukcyjna żeliwa kielichowa o średnicy 150/100mm</t>
  </si>
  <si>
    <t>386</t>
  </si>
  <si>
    <t>Kształtka kielichowa EU o średnicy 150/100mm</t>
  </si>
  <si>
    <t>387</t>
  </si>
  <si>
    <t>KNR 2-18 0305/04</t>
  </si>
  <si>
    <t>388</t>
  </si>
  <si>
    <t>389</t>
  </si>
  <si>
    <t>KNR-W 2-18 0219/03</t>
  </si>
  <si>
    <t>Hydranty pożarowe nadziemne o średnicy 80mm</t>
  </si>
  <si>
    <t>390</t>
  </si>
  <si>
    <t>391</t>
  </si>
  <si>
    <t>392</t>
  </si>
  <si>
    <t>393</t>
  </si>
  <si>
    <t>394</t>
  </si>
  <si>
    <t>395</t>
  </si>
  <si>
    <t>396</t>
  </si>
  <si>
    <t>8. HYDROTECHNIKA</t>
  </si>
  <si>
    <t>8.1. Technologia</t>
  </si>
  <si>
    <t>397</t>
  </si>
  <si>
    <t>Skimmer SK1- SK13 z wyposażeniem</t>
  </si>
  <si>
    <t>398</t>
  </si>
  <si>
    <t>Skimmer ścienny z wyposażeniem</t>
  </si>
  <si>
    <t>399</t>
  </si>
  <si>
    <t>Komora filtracyjna – kontenerowa stacja filtrów z wyposażeniem</t>
  </si>
  <si>
    <t>400</t>
  </si>
  <si>
    <t>KNR-W 2-15 0216/02</t>
  </si>
  <si>
    <t>Wpust denny</t>
  </si>
  <si>
    <t>401</t>
  </si>
  <si>
    <t>Rurociągi z rur polietylenowych PE SDR 17 PN 10 o średnicy zewnętrznej 110x6,6mm</t>
  </si>
  <si>
    <t>402</t>
  </si>
  <si>
    <t>Rurociągi z rur polietylenowych PE SDR 17 PN 10 o średnicy zewnętrznej 63x3,8mm</t>
  </si>
  <si>
    <t>8.2. Komora rozdziału</t>
  </si>
  <si>
    <t>403</t>
  </si>
  <si>
    <t>KNR 2-18 0305/06</t>
  </si>
  <si>
    <t>Zasuwy żeliwne klinowe, owalne kołnierzowe z obudową o średnicy 300mm, montowane sprzętem ręcznym</t>
  </si>
  <si>
    <t>404</t>
  </si>
  <si>
    <t>KNR-W 2-18 0109/13</t>
  </si>
  <si>
    <t>Rurociągi z rur polietylenowych PE SDR 17 PN 10 o średnicy zewnętrznej 315x18,7mm</t>
  </si>
  <si>
    <t>405</t>
  </si>
  <si>
    <t>KNR-W 2-18 0109/09</t>
  </si>
  <si>
    <t>Rurociągi z rur polietylenowych PE SDR 17 PN 10 o średnicy zewnętrznej 200x11,9mm</t>
  </si>
  <si>
    <t>406</t>
  </si>
  <si>
    <t>KNR-W 2-18 0109/02</t>
  </si>
  <si>
    <t>Rurociągi z rur polietylenowych PE SDR 17 PN 10 o średnicy zewnętrznej 75x4,5mm</t>
  </si>
  <si>
    <t>407</t>
  </si>
  <si>
    <t>408</t>
  </si>
  <si>
    <t>KNR-W 2-18 0112/03</t>
  </si>
  <si>
    <t>Kolanko 90st. z PE o średnicy zewnętrznej 200mm</t>
  </si>
  <si>
    <t>409</t>
  </si>
  <si>
    <t>Kolanko 30st. z PE o średnicy zewnętrznej 200mm</t>
  </si>
  <si>
    <t>410</t>
  </si>
  <si>
    <t>Kolanko 15st. z PE o średnicy zewnętrznej 200mm</t>
  </si>
  <si>
    <t>411</t>
  </si>
  <si>
    <t>KNR-W 2-18 0110/09</t>
  </si>
  <si>
    <t>Połączenie metodą zgrzewania czołowego rur polietylenowych, ciśnieniowych PE, PEHD o średnicy zewnętrznej 200mm</t>
  </si>
  <si>
    <t>412</t>
  </si>
  <si>
    <t>KNR 2-15u2 0316/03</t>
  </si>
  <si>
    <t>Przejścia szczelne ŁU-6 16el.</t>
  </si>
  <si>
    <t>413</t>
  </si>
  <si>
    <t>Przejścia szczelne ŁU-5 7el.</t>
  </si>
  <si>
    <t>414</t>
  </si>
  <si>
    <t>KNR-W 2-18 0105/07</t>
  </si>
  <si>
    <t>Rurociągi z rur stalowych o złączach spawanych o średnicy zewnętrznej 457mm i grubości ścianki 8,8mm - rura osłonowa</t>
  </si>
  <si>
    <t>415</t>
  </si>
  <si>
    <t>Sonda głębinowa SG-25S</t>
  </si>
  <si>
    <t>8.3. Komora zbiorcza</t>
  </si>
  <si>
    <t>416</t>
  </si>
  <si>
    <t>Zasuwy żeliwne klinowe, owalne kołnierzowe z obudową o średnicy 350mm, montowane sprzętem ręcznym</t>
  </si>
  <si>
    <t>417</t>
  </si>
  <si>
    <t>KNR 2-18 0305/05</t>
  </si>
  <si>
    <t>Zasuwy żeliwne klinowe, owalne kołnierzowe z obudową o średnicy 200mm, montowane sprzętem ręcznym</t>
  </si>
  <si>
    <t>418</t>
  </si>
  <si>
    <t>419</t>
  </si>
  <si>
    <t>Przejścia szczelne ŁU-5 13el.</t>
  </si>
  <si>
    <t>420</t>
  </si>
  <si>
    <t>Przejścia szczelne ŁU-4 12el.</t>
  </si>
  <si>
    <t>421</t>
  </si>
  <si>
    <t>Przejścia szczelne ŁU-3 30el.</t>
  </si>
  <si>
    <t>422</t>
  </si>
  <si>
    <t>KNR-W 2-19 0306/05</t>
  </si>
  <si>
    <t>Rury ochronne (osłonowe) z PVC o średnicy nominalnej 110mm</t>
  </si>
  <si>
    <t>8.4. Komora techniczna</t>
  </si>
  <si>
    <t>423</t>
  </si>
  <si>
    <t>KNR-W 2-18 0109/07</t>
  </si>
  <si>
    <t>Rurociągi z rur polietylenowych PE SDR 17 PN 10 o średnicy zewnętrznej 160x9,5mm</t>
  </si>
  <si>
    <t>424</t>
  </si>
  <si>
    <t>425</t>
  </si>
  <si>
    <t>Rurociągi z rur polietylenowych PE SDR 11 PN 16 o średnicy zewnętrznej 20x2,0mm</t>
  </si>
  <si>
    <t>Kolanko 90st. z PE o średnicy zewnętrznej 160mm</t>
  </si>
  <si>
    <t>Kolanko 45st. z PE o średnicy zewnętrznej 160mm</t>
  </si>
  <si>
    <t>Kolanko 90st. z PE o średnicy zewnętrznej 110mm</t>
  </si>
  <si>
    <t>Kolanko 90st. z PE o średnicy zewnętrznej 75mm</t>
  </si>
  <si>
    <t>Kolanko 90st. z PE o średnicy zewnętrznej 25mm</t>
  </si>
  <si>
    <t>Kolanko 45st. z PE o średnicy zewnętrznej 25mm</t>
  </si>
  <si>
    <t>Trójnik równoprzelotowy z PE o średnicy zewnętrznej 75mm</t>
  </si>
  <si>
    <t>Trójnik równoprzelotowy z PE o średnicy zewnętrznej 25mm</t>
  </si>
  <si>
    <t>Trójnik redukcyjny z PE o średnicy zewnętrznej 75/32mm</t>
  </si>
  <si>
    <t>KNR-W 2-18 0110/07</t>
  </si>
  <si>
    <t>Połączenie metodą zgrzewania czołowego rur polietylenowych, ciśnieniowych PE, PEHD o średnicy zewnętrznej 160mm</t>
  </si>
  <si>
    <t>KNR-W 2-18 0110/02</t>
  </si>
  <si>
    <t>Połączenie metodą zgrzewania czołowego rur polietylenowych, ciśnieniowych PE, PEHD o średnicy zewnętrznej 75mm</t>
  </si>
  <si>
    <t>Tuleja kołnierzowa o średnicy zewnętrznej 100mm</t>
  </si>
  <si>
    <t>Tuleja kołnierzowa o średnicy zewnętrznej 65mm</t>
  </si>
  <si>
    <t>Zawory odcinające o średnicy nominalnej 25mm</t>
  </si>
  <si>
    <t>Zawory odcinające o średnicy nominalnej 20mm</t>
  </si>
  <si>
    <t>KNR-W 2-15 0145/05</t>
  </si>
  <si>
    <t>Pompa CR3-17</t>
  </si>
  <si>
    <t>KNR INSTAL 0111/03</t>
  </si>
  <si>
    <t>Filtr siatkowy o średnicy nominalnej 25mm</t>
  </si>
  <si>
    <t>Elektrozawór o średnicy nominalnej 25mm</t>
  </si>
  <si>
    <t>KNR 0-38 0103/01</t>
  </si>
  <si>
    <t>Grzejnik elektryczny GE-15 o mocy 1500W</t>
  </si>
  <si>
    <t>KNR-W 2-18 0109/11</t>
  </si>
  <si>
    <t>Montaż rurociągów z rur polietylenowych PE o średnicy zewnętrznej 250mm</t>
  </si>
  <si>
    <t>Uszczelnienie rury typu ZW o średnicy 250mm</t>
  </si>
  <si>
    <t>8.5. Główny zbiornik wody</t>
  </si>
  <si>
    <t>464</t>
  </si>
  <si>
    <t>Przewierty maszyną do wierceń poziomych WP 15/25, rurami o średnicy nominalnej 160mm długości do 20m, w gruntach kategorii  III-IV</t>
  </si>
  <si>
    <t>Przeciąganie rurociągów przewodowych o średnicy nominalnej 160mm prowadzonych w rurach ochronnych</t>
  </si>
  <si>
    <t>KNR-W 2-18 0109/14</t>
  </si>
  <si>
    <t>Rurociągi z rur polietylenowych PE SDR 17 PN 10 o średnicy zewnętrznej 355x21,1mm</t>
  </si>
  <si>
    <t>Rurociągi z rur polietylenowych PE SDR 17 PN 10 o średnicy zewnętrznej 250x14,8mm</t>
  </si>
  <si>
    <t>Trójnik równoprzelotowy z PE o średnicy zewnętrznej 200mm</t>
  </si>
  <si>
    <t>Trójnik równoprzelotowy z PE o średnicy zewnętrznej 160mm</t>
  </si>
  <si>
    <t>Trójnik równoprzelotowy z PE o średnicy zewnętrznej 125mm</t>
  </si>
  <si>
    <t>KNR-W 2-18 0110/05</t>
  </si>
  <si>
    <t>Połączenie metodą zgrzewania czołowego rur polietylenowych, ciśnieniowych PE, PEHD o średnicy zewnętrznej 125mm</t>
  </si>
  <si>
    <t>Przepompownia</t>
  </si>
  <si>
    <t>KNR-W 2-18 0704/05</t>
  </si>
  <si>
    <t>Próba wodna szczelności sieci wodociągowych z rur typu HOBAS, PCW, PVC, PE, PEHD o średnicy nominalnej do 350mm (1 próba - 200m)</t>
  </si>
  <si>
    <t>KNR-W 2-18 0707/03</t>
  </si>
  <si>
    <t>Dezynfekcja rurociągów sieci wodociągowej o średnicy nominalnej do 355mm (odcinek - 200m)</t>
  </si>
  <si>
    <t>KNR-W 2-18 0708/05</t>
  </si>
  <si>
    <t>Jednokrotne płukanie sieci wodociągowej z rurociągów o średnicy nominalnej do 350mm (odcinek - 200m)</t>
  </si>
  <si>
    <t>KNR-W 2-18 9909/07</t>
  </si>
  <si>
    <t>Dopłata lub potrącenie do prób szczelności rurociągów z rur PVC, PE, PEHD, HOBAS o średnicy do 350mm</t>
  </si>
  <si>
    <t>KNR-W 2-18 9910/07</t>
  </si>
  <si>
    <t>Dopłata lub potrącenie do dezynfekcji rurociągów o długości różnej od 200m lub 500m przy średnicy rur do 350mm (odcinek=10m)</t>
  </si>
  <si>
    <t>Dopłata lub potrącenie do płukania rurociągów o długości różnej od 200m lub 500m przy średnicy rur do 350mm (odcinek=10m)</t>
  </si>
  <si>
    <t>9. FONTANNY</t>
  </si>
  <si>
    <t>9.1. Fontanna sucha niecka</t>
  </si>
  <si>
    <t>9.1.1. Układ filtracyjny</t>
  </si>
  <si>
    <t>Filtr D350</t>
  </si>
  <si>
    <t>Złoże filtra</t>
  </si>
  <si>
    <t>Zawór 6-drogowy DN40</t>
  </si>
  <si>
    <t>Pompa  0,30kW III faz.</t>
  </si>
  <si>
    <t>Kosz ssawny</t>
  </si>
  <si>
    <t>9.1.2. Układ  dozowania chemii</t>
  </si>
  <si>
    <t>Śluza dozująca 3,5kg</t>
  </si>
  <si>
    <t>Chemia multitabletki</t>
  </si>
  <si>
    <t>9.1.3. Układ kontroli  poziomu i automatycznego uzupełniania wody</t>
  </si>
  <si>
    <t>Reduktor ciśnienia 1''</t>
  </si>
  <si>
    <t>Filtr wstępny 1'' 10''</t>
  </si>
  <si>
    <t>Wkład filtra 10''</t>
  </si>
  <si>
    <t>Zmiękczacz</t>
  </si>
  <si>
    <t>Elektrozawór DN25 24V</t>
  </si>
  <si>
    <t>Czujnik poziomu wody</t>
  </si>
  <si>
    <t>9.1.4. Obraz wodny</t>
  </si>
  <si>
    <t>Agregat fontannowy 1,5kW</t>
  </si>
  <si>
    <t>Dysza Inox</t>
  </si>
  <si>
    <t>9.1.5. Obraz wodny</t>
  </si>
  <si>
    <t>Agregat fontannowy 120W DMX RDM 24V</t>
  </si>
  <si>
    <t>Dysza wieloobrazowa</t>
  </si>
  <si>
    <t>Okablowanie obrazu wodnego H07RNF</t>
  </si>
  <si>
    <t>9.1.6. Podwodne przejścia kablowe</t>
  </si>
  <si>
    <t>Podwodne przejście kablowe</t>
  </si>
  <si>
    <t>9.1.7. Oświetlenie obrazu wodnego</t>
  </si>
  <si>
    <t>Reflektor 10W DMX RDM 24V</t>
  </si>
  <si>
    <t>Reflektor 21W DMX RDM 24V</t>
  </si>
  <si>
    <t>Okablowanie oświetlenia H07RNF</t>
  </si>
  <si>
    <t>9.1.8. Układ sterowania i zasilania</t>
  </si>
  <si>
    <t>Okablowanie urządzeń w pomieszczeniu maszynowni</t>
  </si>
  <si>
    <t>Szafa sterująco - zasilająca</t>
  </si>
  <si>
    <t>Anemometr</t>
  </si>
  <si>
    <t>9.1.9. Orurowanie</t>
  </si>
  <si>
    <t>Kształtki, rury, klej , czyścik PVC</t>
  </si>
  <si>
    <t>Kształtki, rury, czyścik PE</t>
  </si>
  <si>
    <t>9.1.10. Zestawienie robocizny</t>
  </si>
  <si>
    <t>10. PRZYŁĄCZE POIDEŁKO 4</t>
  </si>
  <si>
    <t>10.1. Przyłącze wodociągowe</t>
  </si>
  <si>
    <t>ROZWÓJ I UPORZĄDKOWANIE TERENÓW ZIELENI WRAZ Z ELEMENTAMI REKREACYJNYMI NA TERENIE POLA MOKOTOWSKIEGO - ZADANIE 2</t>
  </si>
  <si>
    <t>Numer elementu</t>
  </si>
  <si>
    <t>Wartość</t>
  </si>
  <si>
    <t>DOMKI FIŃSKIE</t>
  </si>
  <si>
    <t>DOMEK FIŃSKI WSCHODNI</t>
  </si>
  <si>
    <t>Instalacje elektryczne i teletechniczne - budynkowe</t>
  </si>
  <si>
    <t>Instalacje elektryczne</t>
  </si>
  <si>
    <t>Instalacje teletechniczne</t>
  </si>
  <si>
    <t>Instalacja wideodomofonowa</t>
  </si>
  <si>
    <t>Instalacja CCTV</t>
  </si>
  <si>
    <t>Instalacja komputerowa</t>
  </si>
  <si>
    <t>Instalacja SSWiN</t>
  </si>
  <si>
    <t>Instalacje elektryczne i teletechniczne - terenowe</t>
  </si>
  <si>
    <t>Instalacje sanitarne - budynkowe</t>
  </si>
  <si>
    <t>Instalacja wodociągowa</t>
  </si>
  <si>
    <t>Instalacja kanalizacji sanitarnej</t>
  </si>
  <si>
    <t>1.3.3.</t>
  </si>
  <si>
    <t>Instalacja wentylacji</t>
  </si>
  <si>
    <t>DOMEK FIŃSKI ZACHODNI</t>
  </si>
  <si>
    <t>PRZYŁACZA SANITARNE - DOMKI FIŃSKIE</t>
  </si>
  <si>
    <t>KONSTRUKCJA - DOMKI FIŃSKIE</t>
  </si>
  <si>
    <t>Rozwój i uporządkowanie terenów zieleni wraz z elementami rekreacyjnymi na terenie Parku Pole Mokotowskie w Warszawie – etap 1 - ZADANIE 2</t>
  </si>
  <si>
    <t>1.1. Instalacje elektryczne i teletechniczne - budynkowe</t>
  </si>
  <si>
    <t>1.1.1. Instalacje elektryczne</t>
  </si>
  <si>
    <t>KNR 5-08 0401/10</t>
  </si>
  <si>
    <t>Przygotowanie podłoża pod zabudowę rozdzielnic</t>
  </si>
  <si>
    <t>KNR 5-14 0604/01</t>
  </si>
  <si>
    <t>Mocowanie tabliczek opisowych</t>
  </si>
  <si>
    <t>KNNR 5 0405/09</t>
  </si>
  <si>
    <t>Rozdzielnica domku fińskiego wschodniego</t>
  </si>
  <si>
    <t>KNNR 5 0502/04</t>
  </si>
  <si>
    <t>Montaż opraw oświetleniowych - Oprawa załączana wyłącznikiem</t>
  </si>
  <si>
    <t>Montaż opraw oświetleniowych - Oprawa załączana czujką ruchu</t>
  </si>
  <si>
    <t>Montaż opraw oświetleniowych - Oprawa ewakuacyjna</t>
  </si>
  <si>
    <t>Montaż opraw oświetleniowych - Oprawa awaryjna</t>
  </si>
  <si>
    <t>KNNR 5 0301/11</t>
  </si>
  <si>
    <t>Przygotowanie podłoża pod osprzęt instalacyjny - mocowanie osprzętu na zaprawie cementowej lub gipsowej z wykonaniem ślepych otworów w cegle</t>
  </si>
  <si>
    <t>KNNR 5 0302/01</t>
  </si>
  <si>
    <t>Montaż puszek instalacyjnych pojedynczych podtynkowych o średnicy do 60mm</t>
  </si>
  <si>
    <t>KNNR 5 0306/02</t>
  </si>
  <si>
    <t>Montaż pod tynkiem w puszce instalacyjnej przycisku 1-biegunowego - Wyłącznik 1- bieg. hermetyczny IP44 p.t.</t>
  </si>
  <si>
    <t>KNNR 5 0308/03</t>
  </si>
  <si>
    <t>Gniazdo wtyczkowe 230V pojedyncze z kołkiem ochronnym, IP20 p.t.</t>
  </si>
  <si>
    <t>Gniazdo wtyczkowe 230V pojedyncze z kołkiem ochronnym, hermetyczne IP44 p.t.</t>
  </si>
  <si>
    <t>KNNR 5 0308/06</t>
  </si>
  <si>
    <t>Gniazdo wtyczkowe 3f, 400V, IP44</t>
  </si>
  <si>
    <t>Wyłącznik PWP</t>
  </si>
  <si>
    <t>KNNR 5 0204/05</t>
  </si>
  <si>
    <t>Układanie przewodów kabelkowych płaskich o łącznym przekroju żył do 7,5mm2 na podłożu innym niż betonowe - Przewód YDYpżo 3x1,5mm2 / 750V</t>
  </si>
  <si>
    <t>Układanie przewodów kabelkowych płaskich o łącznym przekroju żył do 7,5mm2 na podłożu innym niż betonowe - Przewód YDYpżo 3x2,5mm2 / 750V</t>
  </si>
  <si>
    <t>Układanie przewodów kabelkowych płaskich o łącznym przekroju żył do 7,5mm2 na podłożu innym niż betonowe - Przewód YDYpżo 4x1,5mm2 / 750V</t>
  </si>
  <si>
    <t>KNNR 5 0204/06</t>
  </si>
  <si>
    <t>Układanie przewodów kabelkowych płaskich o łącznym przekroju żył do 30mm2 na podłożu innym niż betonowe - Przewód YDYpżo 5x1,5mm2 / 750V</t>
  </si>
  <si>
    <t>Układanie przewodów kabelkowych płaskich o łącznym przekroju żył do 30mm2 na podłożu innym niż betonowe - Przewód YDYpżo 5x2,5mm2 / 750V</t>
  </si>
  <si>
    <t>Układanie przewodów kabelkowych płaskich o łącznym przekroju żył do 30mm2 na podłożu innym niż betonowe - Przewód YDYpżo 5x4mm2 / 750V</t>
  </si>
  <si>
    <t>KNNR 5 1301/01</t>
  </si>
  <si>
    <t>Sprawdzenie i pomiar obwodu elektrycznego 1-fazowego niskiego napięcia</t>
  </si>
  <si>
    <t>pomiar</t>
  </si>
  <si>
    <t>KNNR 5 1301/02</t>
  </si>
  <si>
    <t>Sprawdzenie i pomiar obwodu elektrycznego 3-fazowego niskiego napięcia</t>
  </si>
  <si>
    <t>KNNR 5 1305/01</t>
  </si>
  <si>
    <t>Sprawdzenie samoczynnego wyłączania zasilania - pierwsza próba działania wyłącznika różnicowo-prądowego</t>
  </si>
  <si>
    <t>próbę</t>
  </si>
  <si>
    <t>KNP 18-13 1301/03</t>
  </si>
  <si>
    <t>Pomiary rozdzielnic i aparatury prądu zmiennego</t>
  </si>
  <si>
    <t>KNNR 5 1304/01</t>
  </si>
  <si>
    <t>Badania i pomiary instalacji uziemienia ochronnego lub roboczego - pierwszy pomiar</t>
  </si>
  <si>
    <t>KNNR 5 1304/02</t>
  </si>
  <si>
    <t>Badania i pomiary instalacji uziemienia ochronnego lub roboczego - za każdy następny pomiar</t>
  </si>
  <si>
    <t>KNR 13-21 0301/03</t>
  </si>
  <si>
    <t>Pomiar fotometryczny natężenia oświetlenia - pierwszy kpl.5 pomiarów dokonywanych na stanowisku - Pomiar oświetlenia podstawowego</t>
  </si>
  <si>
    <t>kpl/pom</t>
  </si>
  <si>
    <t>KNR 13-21 0301/04</t>
  </si>
  <si>
    <t>Pomiar fotometryczny natężenia oświetlenia - każdy dalszy kpl. pomiarów dokonywany z tego samego stanowiska - Pomiar oświetlenia podstawowego</t>
  </si>
  <si>
    <t>1.1.2. Instalacje teletechniczne</t>
  </si>
  <si>
    <t>1.1.2.1. Instalacja wideodomofonowa</t>
  </si>
  <si>
    <t>KNR AL-01 0701/01</t>
  </si>
  <si>
    <t>Komputer Laptop PC i5, 1 TB, 8GB RAM, Windows PL PRO . Stanowisko operatora KD + Słuchawki + Czytnik do personalizacji</t>
  </si>
  <si>
    <t>KNR 5-08u1 0400/01</t>
  </si>
  <si>
    <t>Panel wejściowy czytnik kart</t>
  </si>
  <si>
    <t>Panel wejściowy.Kolorowy aparat CMOS 2MP HD,180 ° Rybie oko,1 przycisk połączenia,1-kanałowy dostęp   do stacji wewnętrznej,2 przekaźniki do sterowania zamkiem drzwi. Suplement IR,10M / 100M Self-adaptive   Ethernet, połączenie modułu Dodatkowy moduł klawiatury</t>
  </si>
  <si>
    <t>KNR AT-15 0109/14</t>
  </si>
  <si>
    <t>Switch 8 portów POE+ 2 Uplink typ np. SF108-C</t>
  </si>
  <si>
    <t>Przycisk ewakuacyjny z szybką (stan szybki monitorowany)</t>
  </si>
  <si>
    <t>Moduł dystr. napięcia 8x1A</t>
  </si>
  <si>
    <t>KPL040F-VI</t>
  </si>
  <si>
    <t>Zasilacz 12VDC/5A</t>
  </si>
  <si>
    <t>KNR AL-01 0203/01</t>
  </si>
  <si>
    <t>Kontaktron</t>
  </si>
  <si>
    <t>KNNR 5 0405/08</t>
  </si>
  <si>
    <t>Skrzynka SWFG</t>
  </si>
  <si>
    <t>KNR AL-01 0304/01</t>
  </si>
  <si>
    <t>Elektrozamek</t>
  </si>
  <si>
    <t>Przewód UTP 4x2x0.5 Kat. 6</t>
  </si>
  <si>
    <t>Przewód LAN-T15 4x2x0.8</t>
  </si>
  <si>
    <t>Przewód LIHCH 6x0,5</t>
  </si>
  <si>
    <t>Przewód YKYżo 2x1mm2</t>
  </si>
  <si>
    <t>Testowanie i uruchomienie systemu</t>
  </si>
  <si>
    <t>1.1.2.2. Instalacja CCTV</t>
  </si>
  <si>
    <t>KNR AL-01 0501/02</t>
  </si>
  <si>
    <t>kamera IP, POE 4MP, w obudowie kopułkowej</t>
  </si>
  <si>
    <t>kamera IP, POE 4MP, w obudowie typu bullet</t>
  </si>
  <si>
    <t>Przewód UTP 4x2x0.5 Kat. 6 żel</t>
  </si>
  <si>
    <t>Komputer - monitor - klawiatura    PC i5, 1 TB, 8GB RAM,   Windows PL PRO .</t>
  </si>
  <si>
    <t>KNR AL-01 0506/01</t>
  </si>
  <si>
    <t>Uruchomienie linii transmisji wizji systemu TVU</t>
  </si>
  <si>
    <t>1.1.2.3. Instalacja komputerowa</t>
  </si>
  <si>
    <t>KNR 5-08u1 0600/05</t>
  </si>
  <si>
    <t>Montaż puszek instalacyjnych wtynkowych (pustych) o średnicy 60mm, z  mechanicznym przygotowaniem podłoża ceglanego</t>
  </si>
  <si>
    <t>Montaż gniazd RJ45</t>
  </si>
  <si>
    <t>KNR AT-15 0107/02</t>
  </si>
  <si>
    <t>Montaż na skrętce 4-parowej modułu RJ45</t>
  </si>
  <si>
    <t>KNR AT-15 0109/03</t>
  </si>
  <si>
    <t>Główny Punkt Dystrybucyjny kompletnie wyposażony</t>
  </si>
  <si>
    <t>KNR AT-14 0111/01</t>
  </si>
  <si>
    <t>Wykonanie 1 pomiaru torów transmisyjnych zgodnie z wymaganiami</t>
  </si>
  <si>
    <t>1.1.2.4. Instalacja SSWiN</t>
  </si>
  <si>
    <t>KNR AL-01 0101/04</t>
  </si>
  <si>
    <t>Centrala SSWiN</t>
  </si>
  <si>
    <t>kontraktron otwarcia okna</t>
  </si>
  <si>
    <t>KNR AL-01 0202/01</t>
  </si>
  <si>
    <t>czujka zbicia szyby</t>
  </si>
  <si>
    <t>KNR AL-01 0201/01</t>
  </si>
  <si>
    <t>czujka ruchu PRI</t>
  </si>
  <si>
    <t>KNR AL-01 0208/01</t>
  </si>
  <si>
    <t>klawiatura LCD systemu SSWIN</t>
  </si>
  <si>
    <t>KNR AL-01 0108/04</t>
  </si>
  <si>
    <t>sygnalizator akustyczno optyczny</t>
  </si>
  <si>
    <t>KNR AL-01 0113/10</t>
  </si>
  <si>
    <t>Moduły komunikacyjna</t>
  </si>
  <si>
    <t>Przewód FTP 4x2x0,5</t>
  </si>
  <si>
    <t>Przewód YTDY ekw. 6x0,5</t>
  </si>
  <si>
    <t>Przewód CAB4/TP 2x2x0,75</t>
  </si>
  <si>
    <t>1.2. Instalacje elektryczne i teletechniczne - terenowe</t>
  </si>
  <si>
    <t>Ręczne układanie kabli o masie do 1,0kg/m w rowach kablowych z przykryciem folią kalandrowaną - Kabel YAKY4x150mm2</t>
  </si>
  <si>
    <t>Zarobienie końca kabla 4-żyłowego o przekroju żył do 120mm2 na napięcie do 1kV o izolacji i powłoce z tworzyw sztucznych - Obróbka kabla YAKY4x150mm2</t>
  </si>
  <si>
    <t>1.3. Instalacje sanitarne - budynkowe</t>
  </si>
  <si>
    <t>1.3.1 Instalacja wodociągowa</t>
  </si>
  <si>
    <t>KNR-W 2-15 0112/03</t>
  </si>
  <si>
    <t>Rurociągi z tworzyw sztucznych PP PN 10 o średnicy zewnętrznej 32x3,0mm</t>
  </si>
  <si>
    <t>KNR-W 2-15 0112/02</t>
  </si>
  <si>
    <t>Rurociągi z tworzyw sztucznych PP PN 10 o średnicy zewnętrznej 25x2,3mm</t>
  </si>
  <si>
    <t>KNR-W 2-15 0112/01</t>
  </si>
  <si>
    <t>Rurociągi z tworzyw sztucznych PP PN 10 o średnicy zewnętrznej 20x1,9mm</t>
  </si>
  <si>
    <t>Rurociągi z tworzyw sztucznych PP PN 20 STABI o średnicy zewnętrznej 16x2,7mm</t>
  </si>
  <si>
    <t>KNR-W 2-15 0132/04</t>
  </si>
  <si>
    <t>Zawory odcinające o średnicy nominalnej 32mm</t>
  </si>
  <si>
    <t>KNR-W 2-15 0132/01</t>
  </si>
  <si>
    <t>Zawory odcinające o średnicy nominalnej 15mm</t>
  </si>
  <si>
    <t>KNR 0-31 0107/05</t>
  </si>
  <si>
    <t>Wykonanie podejść dopływowych elastycznych w oplocie stalowym o średnicy nominalnej 15mm do płuczek ustępowych</t>
  </si>
  <si>
    <t>KNR 0-31 0106/02</t>
  </si>
  <si>
    <t>Wykonanie podejścia dopływowego o średnicy nominalnej 15mm do wody zimnej lub ciepłej zmywarek do naczyń</t>
  </si>
  <si>
    <t>KNR 0-31 0107/01</t>
  </si>
  <si>
    <t>Wykonanie podejść dopływowych o średnicy nominalnej 15mm do baterii wody zimnej lub ciepłej</t>
  </si>
  <si>
    <t>KNR-W 2-15 0137/02</t>
  </si>
  <si>
    <t>Baterie umywalkowe stojące o średnicy nominalnej 15mm</t>
  </si>
  <si>
    <t>Baterie zmywakowe stojące o średnicy nominalnej 15mm</t>
  </si>
  <si>
    <t>KNR-W 2-15 0135/01</t>
  </si>
  <si>
    <t>Zawory spustowe do płuczki o średnicy nominalnej 15mm</t>
  </si>
  <si>
    <t>Zawory spustowe do zmywarki o średnicy nominalnej 15mm</t>
  </si>
  <si>
    <t>KNR-W 2-15 0143/01</t>
  </si>
  <si>
    <t>Elektryczny ogrzewacz wody 120l</t>
  </si>
  <si>
    <t>Podumywalkowy ogrzewacz wody</t>
  </si>
  <si>
    <t>KNR-W 2-15 0127/03</t>
  </si>
  <si>
    <t>Próba szczelności instalacji wodociągowych z rur z tworzyw sztucznych o średnicy do 63mm w budynkach niemieszkalnych</t>
  </si>
  <si>
    <t>KNR-W 2-15 0128/02</t>
  </si>
  <si>
    <t>Płukanie instalacji wodociągowej w budynkach niemieszkalnych</t>
  </si>
  <si>
    <t>KNR 0-34 0101/10</t>
  </si>
  <si>
    <t>Izolacja jednowarstwowa grubości 20mm rurociągów o średnicy zewnętrznej 16mm otulinami Thermaflex FRZ</t>
  </si>
  <si>
    <t>KNR 0-34 0101/04</t>
  </si>
  <si>
    <t>Izolacja jednowarstwowa grubości 9mm rurociągów o średnicy zewnętrznej 32mm otulinami Thermaflex FRZ</t>
  </si>
  <si>
    <t>Izolacja jednowarstwowa grubości 9mm rurociągów o średnicy zewnętrznej 25mm otulinami Thermaflex FRZ</t>
  </si>
  <si>
    <t>KNR 0-34 0101/03</t>
  </si>
  <si>
    <t>Izolacja jednowarstwowa grubości 9mm rurociągów o średnicy zewnętrznej 20mm otulinami Thermaflex FRZ</t>
  </si>
  <si>
    <t>1.3.2 Instalacja kanalizacji sanitarnej</t>
  </si>
  <si>
    <t>KNR-W 2-15 0208/04</t>
  </si>
  <si>
    <t>Rurociągi z PVC kanalizacyjne o średnicy 160mm</t>
  </si>
  <si>
    <t>KNR-W 2-15 0207/03</t>
  </si>
  <si>
    <t>Rurociągi z PVC kanalizacyjne o średnicy 110mm</t>
  </si>
  <si>
    <t>KNR-W 2-15 0207/01</t>
  </si>
  <si>
    <t>Rurociągi z PVC kanalizacyjne o średnicy 50mm</t>
  </si>
  <si>
    <t>KNR 2-15U2 0102/01 - analogia</t>
  </si>
  <si>
    <t>Montaż gotowych elementów stelażu do zabudowy lekkiej</t>
  </si>
  <si>
    <t>KNR 2-15u2 0104/01</t>
  </si>
  <si>
    <t>Montaż misek ustępowych lejowych na gotowym elemencie montażowym</t>
  </si>
  <si>
    <t>KNR 2-15u2 0105/01</t>
  </si>
  <si>
    <t>Montaż przycisków do spłuczek podtynkowych</t>
  </si>
  <si>
    <t>KNR 2-15w 0230/02</t>
  </si>
  <si>
    <t>Umywalki pojedyncze porcelanowe z syfonem gruszkowym</t>
  </si>
  <si>
    <t>KNR-W 2-15 0229/05</t>
  </si>
  <si>
    <t>Zlewozmywak</t>
  </si>
  <si>
    <t>KNR-W 2-15 0218/02</t>
  </si>
  <si>
    <t>Syfon z tworzywa sztucznego pojedynczy o średnicy 50mm</t>
  </si>
  <si>
    <t>Wpust o średnicy 100mm</t>
  </si>
  <si>
    <t>KNR-W 2-15 0222/02</t>
  </si>
  <si>
    <t>Czyszczaki kanalizacyjne z PVC o średnicy 110mm</t>
  </si>
  <si>
    <t>KNR 2-15W 0213/05 - analogia</t>
  </si>
  <si>
    <t>Rury wywiewne z PVC o połączeniu wciskowym, o średnicy 160/110mm</t>
  </si>
  <si>
    <t>KNR-W 2-15 0211/03</t>
  </si>
  <si>
    <t>Dodatki za wykonanie podejść odpływowych z PVC o średnicy 110mm o połączeniach wciskowych</t>
  </si>
  <si>
    <t>podejść</t>
  </si>
  <si>
    <t>KNR-W 2-15 0211/01</t>
  </si>
  <si>
    <t>Dodatki za wykonanie podejść odpływowych z PVC o średnicy 50mm o połączeniach wciskowych</t>
  </si>
  <si>
    <t>1.3.3 Instalacja wentylacji</t>
  </si>
  <si>
    <t>KNR-W 2-17 0323/03</t>
  </si>
  <si>
    <t>Centrala wentylacyjna N1/W1 z rusztem i automatyką</t>
  </si>
  <si>
    <t>ZKMC 1 0307/01 - analogia</t>
  </si>
  <si>
    <t>Uruchomienie centrali wentylacyjnej</t>
  </si>
  <si>
    <t>Kurtyna powietrzna</t>
  </si>
  <si>
    <t>KNR-W 2-17 0320/01</t>
  </si>
  <si>
    <t>Nagrzewnica kanałowa</t>
  </si>
  <si>
    <t>KNR-W 2-17 0205/01</t>
  </si>
  <si>
    <t>Wentylator kanałowy o średnicy 160mm</t>
  </si>
  <si>
    <t>KNR-W 2-17 0155/02</t>
  </si>
  <si>
    <t>Tłumiki akustyczne rurowe 315x1200mm</t>
  </si>
  <si>
    <t>Tłumiki akustyczne rurowe 160x1200mm</t>
  </si>
  <si>
    <t>Tłumiki akustyczne rurowe 125x1200mm</t>
  </si>
  <si>
    <t>KNR-W 2-17 0304/01</t>
  </si>
  <si>
    <t>Filtr kanałowy o średnicy 160mm</t>
  </si>
  <si>
    <t>KNR-W 2-17 0131/01</t>
  </si>
  <si>
    <t>Przepustnice 1-płaszczyznowe stalowe kołowe 125mm</t>
  </si>
  <si>
    <t>KNR-W 2-17 0140/01</t>
  </si>
  <si>
    <t>Zawory wentylacyjne o średnicy 125mm</t>
  </si>
  <si>
    <t>KNR-W 2-17 0146/05</t>
  </si>
  <si>
    <t>Czerpnie powietrza ścienne prostokątne 600x500mm</t>
  </si>
  <si>
    <t>KNR-W 2-17 0143/02</t>
  </si>
  <si>
    <t>Wyrzutnie dachowe prostokątne 410x400mm</t>
  </si>
  <si>
    <t>Wyrzutnie dachowe prostokątne 300x400mm</t>
  </si>
  <si>
    <t>KNR-W 2-17 0122/02</t>
  </si>
  <si>
    <t>Przewody wentylacyjne o średnicy 315mm z blachy stalowej kołowe, typ S (Spiro) (z udziałem kształtek do 35%)</t>
  </si>
  <si>
    <t>KNR-W 2-17 0122/01</t>
  </si>
  <si>
    <t>Przewody wentylacyjne o średnicy 160mm z blachy stalowej kołowe, typ S (Spiro) (z udziałem kształtek do 35%)</t>
  </si>
  <si>
    <t>Przewody wentylacyjne o średnicy 125mm z blachy stalowej kołowe, typ S (Spiro) (z udziałem kształtek do 35%)</t>
  </si>
  <si>
    <t>Kanał wentylacyjny elastyczny o średnicy 125mm</t>
  </si>
  <si>
    <t>KNR 2-16 0305/04 - analogia</t>
  </si>
  <si>
    <t>Izolacja cieplna ze skalnej wełny mineralnej z jednostronną okładziną z folii aluminiowej o grubości 30 mm dla kanałów prostokątnych i okrągłych</t>
  </si>
  <si>
    <t>Rozdzielnica domku fińskiego zachodniego</t>
  </si>
  <si>
    <t>1.3.1. Instalacja wodociągowa</t>
  </si>
  <si>
    <t>350</t>
  </si>
  <si>
    <t>1.3.2. Instalacja kanalizacji sanitarnej</t>
  </si>
  <si>
    <t>1.3.3. Instalacja wentylacji</t>
  </si>
  <si>
    <t>377</t>
  </si>
  <si>
    <t>Centrala wentylacyjna N2/W2 z rusztem i automatyką</t>
  </si>
  <si>
    <t>KNR 2-01 0214/04</t>
  </si>
  <si>
    <t>Obejma do nawierceń o średnicy zewnętrznej 150/50mm</t>
  </si>
  <si>
    <t>Studnie rewizyjne z kręgów żelbetowych w gotowym wykopie o średnicy 1200mm i głębokości  3m</t>
  </si>
  <si>
    <t>Studnie rewizyjne z kręgów żelbetowych w gotowym wykopie o średnicy 1200mm - za każde 0,5m różnicy głębokości</t>
  </si>
  <si>
    <t>KNR-W 2-15 0132/06</t>
  </si>
  <si>
    <t>Zawory odcinające o średnicy nominalnej 50mm</t>
  </si>
  <si>
    <t>KNNR 3 0201/05</t>
  </si>
  <si>
    <t>Podbicie betonem ław lub ścian fundamentowych odcinkami co 1m z wykonaniem i zasypaniem wykopu wąskoprzestrzennego o głębokości 80cm w gruncie nawodnionym kategorii III, z odwozem nadmiaru ziemi samochodem samowyładowczym do 1km</t>
  </si>
  <si>
    <t>KNNR 3 0201/06</t>
  </si>
  <si>
    <t>Podbicie betonem ław lub ścian fundamentowych odcinkami co 1m z wykonaniem i zasypaniem wykopu wąskoprzestrzennego w gruncie nawodnionym kategorii III, z odwozem nadmiaru ziemi samochodem samowyładowczym do 1km - dodatek za odwóz ziemi za każdy następny rozpoczęty km ponad 1km 
Krotność= 19</t>
  </si>
  <si>
    <t>KNR-W 2-02 0212/12</t>
  </si>
  <si>
    <t>Wieńce żelbetowe - beton C30/37 W8</t>
  </si>
  <si>
    <t>KNR 2-02 0290/04</t>
  </si>
  <si>
    <t>Przygotowanie i montaż zbrojenia - podbicia i wieniec żelbetowy</t>
  </si>
  <si>
    <t>Demontaż i wywiezienie istniejących  "Budynków-pustostanów ", ocena stanu fundamentów, następnie realizacja wybranej opcji, konstrukcja budynku wraz z oknami, drzwiami oprawionymi fabrycznie, dostawa konstrukcji na plac budowy, złożenie konstrukcji, prace dekarskie, pokrycie dachowe, półrynny i rury spustowe izolacja termiczna dachu, pomalowanie dwukrotne elewacji, wylewka wewnętrzna zbrojona, izolacja pozioma, wymurowanie 2 kominów</t>
  </si>
  <si>
    <t>ROZWÓJ I UPORZĄDKOWANIE TERENÓW ZIELENI WRAZ Z ELEMENTAMI REKREACYJNYMI NA TERENIE POLA MOKOTOWSKIEGO - OPCJA 1</t>
  </si>
  <si>
    <t>PAWILON WODY</t>
  </si>
  <si>
    <t>Instalacje sanitarne - zewnętrzne</t>
  </si>
  <si>
    <t>Pawilon wodny</t>
  </si>
  <si>
    <t>1.3.1.1</t>
  </si>
  <si>
    <t>1.3.1.2</t>
  </si>
  <si>
    <t>1.3.1.3</t>
  </si>
  <si>
    <t>1.3.1.4</t>
  </si>
  <si>
    <t>1.3.1.5</t>
  </si>
  <si>
    <t>1.3.1.6</t>
  </si>
  <si>
    <t>PRZYŁĄCZE DO PW - pozostały zakres</t>
  </si>
  <si>
    <t>1.3.2.1</t>
  </si>
  <si>
    <t>Instalacja hydrantowa</t>
  </si>
  <si>
    <t>1.4.3.</t>
  </si>
  <si>
    <t>1.4.4.</t>
  </si>
  <si>
    <t>Instalacja kanalizacji deszczowej</t>
  </si>
  <si>
    <t>1.4.5.</t>
  </si>
  <si>
    <t>Instalacja grzewcza</t>
  </si>
  <si>
    <t>1.4.6.</t>
  </si>
  <si>
    <t>Instalacja klimatyzacji</t>
  </si>
  <si>
    <t>1.4.7.</t>
  </si>
  <si>
    <t>KONSTRUKCJA</t>
  </si>
  <si>
    <t>Posadzka na gruncie</t>
  </si>
  <si>
    <t>Słupy żelbetowe</t>
  </si>
  <si>
    <t>Schody żelbetowe</t>
  </si>
  <si>
    <t>Zbiornik żelbetowy</t>
  </si>
  <si>
    <t>Ściany murowane/ lekkie</t>
  </si>
  <si>
    <t>1.5.13.</t>
  </si>
  <si>
    <t>Posadzki</t>
  </si>
  <si>
    <t>1.5.14.</t>
  </si>
  <si>
    <t>Wykończenie ścian</t>
  </si>
  <si>
    <t>1.5.15.</t>
  </si>
  <si>
    <t>Elewacja</t>
  </si>
  <si>
    <t>1.5.16.</t>
  </si>
  <si>
    <t>Dach</t>
  </si>
  <si>
    <t>1.5.17.</t>
  </si>
  <si>
    <t>Stolarka, ślusarka</t>
  </si>
  <si>
    <t>1.5.18.</t>
  </si>
  <si>
    <t>Dźwigi</t>
  </si>
  <si>
    <t>Rozwój i uporządkowanie terenów zieleni wraz z elementami rekreacyjnymi na terenie Parku Pole Mokotowskie w Warszawie – OPCJA 1 - rozbicie</t>
  </si>
  <si>
    <t>Rozdzielnica pawilonu wody</t>
  </si>
  <si>
    <t>KNNR 5 0306/04</t>
  </si>
  <si>
    <t>Montaż pod tynkiem w puszce instalacyjnej łącznika krzyżowego, 2-biegunowego - Wyłącznik schodowy IP20 p.t.</t>
  </si>
  <si>
    <t>1.2.  Instalacje elektryczne i teletechniczne - terenowe</t>
  </si>
  <si>
    <t>Ręczne układanie kabli o masie do 1,0kg/m w rowach kablowych z przykryciem folią kalandrowaną - Kabel YAKY4x120mm2</t>
  </si>
  <si>
    <t>Układanie kabli o masie do 1kg/m w rurach, pustakach lub kanałach zamkniętych - Kabel YAKY 4x120mm2</t>
  </si>
  <si>
    <t>Zarobienie końca kabla 4-żyłowego o przekroju żył do 120mm2 na napięcie do 1kV o izolacji i powłoce z tworzyw sztucznych - Obróbka kabla YAKY 4x120mm2</t>
  </si>
  <si>
    <t>1.3 Instalacje sanitarne zewnętrzne</t>
  </si>
  <si>
    <t>1.3.1 Pawilon wodny</t>
  </si>
  <si>
    <t>1.3.1.1 Układ filtracyjny</t>
  </si>
  <si>
    <t>Filtr D500</t>
  </si>
  <si>
    <t>Pompa 0,55kW III faz.</t>
  </si>
  <si>
    <t>Hydrocyklon</t>
  </si>
  <si>
    <t>Czujnik ciśnienia DN40 24DCV</t>
  </si>
  <si>
    <t>Elektrozawór</t>
  </si>
  <si>
    <t>Sondy poziomu wody poziomu wody</t>
  </si>
  <si>
    <t>1.3.1.2. Obraz wodny</t>
  </si>
  <si>
    <t>Dysza denna DN40 Inox</t>
  </si>
  <si>
    <t>Dysza</t>
  </si>
  <si>
    <t>1.3.1.3. Obraz wodny</t>
  </si>
  <si>
    <t>Pompa 2,6kW III faz.</t>
  </si>
  <si>
    <t>Filtr dokładny 3'' przeźroczysty</t>
  </si>
  <si>
    <t>Zestaw wkładów</t>
  </si>
  <si>
    <t>1.3.1.4. Układ sterowania i zasilania</t>
  </si>
  <si>
    <t>1.3.1.5. Orurowanie</t>
  </si>
  <si>
    <t>1.3.1.6. Zestawienie robocizny</t>
  </si>
  <si>
    <t>1.3.2. PRZYŁĄCZE DO PW - pozostały zakres</t>
  </si>
  <si>
    <t>1.3.2.1. Przyłącze wodociągowe</t>
  </si>
  <si>
    <t>Nakłady uzupełniające do tablic 0201-0213 za każde dalsze rozpoczęte 0,5km odległości transportu ponad 1km samochodami samowyładowczymi na odległość ponad 1km po drogach utwardzonych, grunt kategorii III-IV (odległość 9km)
Krotność= 18</t>
  </si>
  <si>
    <t>1.4 Instalacje sanitarne - budynkowe</t>
  </si>
  <si>
    <t>1.4.1. Instalacja wodociągowa</t>
  </si>
  <si>
    <t>KNR-W 2-15 0112/05</t>
  </si>
  <si>
    <t>Rurociągi z tworzyw sztucznych PP PN 10 o średnicy zewnętrznej 50x4,6mm</t>
  </si>
  <si>
    <t>KNR-W 2-15 0112/04</t>
  </si>
  <si>
    <t>Rurociągi z tworzyw sztucznych PP PN 10 o średnicy zewnętrznej 40x3,7mm</t>
  </si>
  <si>
    <t>Zawory antyskażeniowe typ EA o średnicy nominalnej 50mm</t>
  </si>
  <si>
    <t>Zawory pierwszeństwa o średnicy nominalnej 50mm</t>
  </si>
  <si>
    <t>KNR 2-15w 0135/01</t>
  </si>
  <si>
    <t>Zawory czerpalne mosiężne ze złączką do węża d=15mm</t>
  </si>
  <si>
    <t>KNR 2-15w 0130/01</t>
  </si>
  <si>
    <t>Zawory antyskażeniowe typ HA o średnicy nominalnej 15mm</t>
  </si>
  <si>
    <t>KNR-W 2-15 0123/03</t>
  </si>
  <si>
    <t>Dodatki za wykonanie obustronnych podejść do wodomierzy skrzydełkowych o średnicy nominalnej 25mm w rurociągach z tworzyw sztucznych</t>
  </si>
  <si>
    <t>KNR-W 2-15 0140/03</t>
  </si>
  <si>
    <t>Wodomierze skrzydełkowe o średnicy nominalnej 25mm</t>
  </si>
  <si>
    <t>Wykonanie podejść dopływowych elastycznych w oplocie stalowym o średnicy nominalnej 15mm do pisuaru</t>
  </si>
  <si>
    <t>Zawory spustowe do pisuaru o średnicy nominalnej 15mm</t>
  </si>
  <si>
    <t>KNR 0-34 0101/05</t>
  </si>
  <si>
    <t>Izolacja jednowarstwowa grubości 9mm rurociągów o średnicy zewnętrznej 50mm otulinami Thermaflex FRZ</t>
  </si>
  <si>
    <t>Izolacja jednowarstwowa grubości 9mm rurociągów o średnicy zewnętrznej 40mm otulinami Thermaflex FRZ</t>
  </si>
  <si>
    <t>1.4.2. Instalacja hydrantowa</t>
  </si>
  <si>
    <t>KNR-W 2-15 0106/05</t>
  </si>
  <si>
    <t>Rurociągi stalowe ocynkowane o średnicy nominalnej 40mm o połączeniach gwintowanych, na ścianach w budynkach niemieszkalnych</t>
  </si>
  <si>
    <t>Zawory antyskażeniowe typ EA o średnicy nominalnej 40mm</t>
  </si>
  <si>
    <t>KNR-W 2-15 0115/03</t>
  </si>
  <si>
    <t>Dodatki za podejścia dopływowe, w rurociągach stalowych do zaworów czerpalnych, baterii, mieszaczy, hydrantów itp., o połączeniu sztywnym, o średnicy nominalnej 25mm</t>
  </si>
  <si>
    <t>KNR 2-15w 0142/02</t>
  </si>
  <si>
    <t>Hydrant wewnętrzny DN 25 wnękowy z wężem płasko składanym l=30m i miejscem na gaśnicę</t>
  </si>
  <si>
    <t>KNR-W 2-15 0126/04</t>
  </si>
  <si>
    <t>Próba szczelności instalacji wodociągowych z rur żeliwnych i stalowych o średnicy do 65mm w budynkach niemieszkalnych</t>
  </si>
  <si>
    <t>1.4.3. Instalacja kanalizacji sanitarnej</t>
  </si>
  <si>
    <t>Montaż gotowych elementów stelażu do zabudowy lekkiej - dla niepełnosprawnych</t>
  </si>
  <si>
    <t>Montaż misek ustępowych dla niepełnosprawnych na gotowym elemencie montażowym</t>
  </si>
  <si>
    <t>KNR 2-15u2 0104/02</t>
  </si>
  <si>
    <t>Montaż pisuaru na gotowym elemencie montażowym</t>
  </si>
  <si>
    <t>KNR 2-15u2 0203/01</t>
  </si>
  <si>
    <t>Armatura pneumatyczna ręczna spłukująca pisuary</t>
  </si>
  <si>
    <t>Umywalki dla niepełnosprawnych, poręcz stalowa</t>
  </si>
  <si>
    <t>1.4.4. Instalacja kanalizacji deszczowej</t>
  </si>
  <si>
    <t>KNR-W 2-15 0216/03</t>
  </si>
  <si>
    <t>Wpust dachowy podgrzewany o średnicy 100mm</t>
  </si>
  <si>
    <t>1.4.5. Instalacja grzewcza</t>
  </si>
  <si>
    <t>Grzejnik elektryczny o mocy 750kW</t>
  </si>
  <si>
    <t>Grzejnik elektryczny o mocy 500kW</t>
  </si>
  <si>
    <t>1.4.6. Instalacja klimatyzacji</t>
  </si>
  <si>
    <t>KNR-W 2-17 0320/01 - analogia</t>
  </si>
  <si>
    <t>Agregat chłodniczy</t>
  </si>
  <si>
    <t>Klimatyzator jednostka zewnętrzna</t>
  </si>
  <si>
    <t>KNR 7-24 0153/04 - analogia</t>
  </si>
  <si>
    <t>Montaż jednostek zewnętrznych</t>
  </si>
  <si>
    <t>KNR 2-15 0601/03 analogia</t>
  </si>
  <si>
    <t>Rurociągi miedziane o średnicy zewnętrznej 12,7mm</t>
  </si>
  <si>
    <t>KNR 2-15 0601/06 - analogia</t>
  </si>
  <si>
    <t>Rurociągi miedziane o średnicy zewnętrznej 28,58mm</t>
  </si>
  <si>
    <t>Izolacja jednowarstwowa grubości 9mm rurociągów o średnicy zewnętrznej 12,7mm otulinami z pianki PE</t>
  </si>
  <si>
    <t>Izolacja jednowarstwowa grubości 9mm rurociągów o średnicy zewnętrznej 28,58mm otulinami z pianki PE</t>
  </si>
  <si>
    <t>KNR 7-24 0513/11</t>
  </si>
  <si>
    <t>Przedmuchanie azotem urządzeń i instalacji chłodniczych freonowych o wydajności 60tys.kcal/h</t>
  </si>
  <si>
    <t>KNR 7-24 0514/11</t>
  </si>
  <si>
    <t>Próba szczelności obiegu freonu i podobnych czynników w urządzeniach i instalacjach o wydajności 60tys.kcal/h</t>
  </si>
  <si>
    <t>KNR 7-24 0515/11</t>
  </si>
  <si>
    <t>Napełnienie czynnikiem chłodniczym instalacji obiegu freonu i podobnych czynników w urządzeniach i instalacjach o wydajności 60tys.kcal/h</t>
  </si>
  <si>
    <t>KNR 7-24 0516/11</t>
  </si>
  <si>
    <t>Uruchomienie i uzyskanie niskich temperatur w urządzeniach o wydajności 60tys.kcal/h</t>
  </si>
  <si>
    <t>1.4.7. Instalacja wentylacji</t>
  </si>
  <si>
    <t>Centrala wentylacyjna N3/W3 z rusztem i automatyką</t>
  </si>
  <si>
    <t>Wymiennik freonowy</t>
  </si>
  <si>
    <t>Wentylator kanałowy o średnicy 250mm</t>
  </si>
  <si>
    <t>Tłumiki akustyczne rurowe 250x1200mm</t>
  </si>
  <si>
    <t>KNR-W 2-17 0146/03</t>
  </si>
  <si>
    <t>Wyrzutnie powietrza ścienne prostokątne 800x200mm</t>
  </si>
  <si>
    <t>Wyrzutnie powietrza ścienne prostokątne 600x250mm</t>
  </si>
  <si>
    <t>KNR-W 2-17 0147/01</t>
  </si>
  <si>
    <t>Wyrzutnie powietrza ścienne kołowe o średnicy 250mm</t>
  </si>
  <si>
    <t>KNR-W 2-17 0102/06</t>
  </si>
  <si>
    <t>Przewody wentylacyjne z blachy stalowej, prostokątne, typ A/I (z udziałem kształtek do 55%) o obwodzie do 4400mm</t>
  </si>
  <si>
    <t>Przewody wentylacyjne o średnicy 250mm z blachy stalowej kołowe, typ S (Spiro) (z udziałem kształtek do 35%)</t>
  </si>
  <si>
    <t>Przewody wentylacyjne o średnicy 200mm z blachy stalowej kołowe, typ S (Spiro) (z udziałem kształtek do 35%)</t>
  </si>
  <si>
    <t>1.5. KONSTRUKCJA</t>
  </si>
  <si>
    <t>1.5.1. Roboty ziemne</t>
  </si>
  <si>
    <t>KNR 2-01 0207/01.3; KNR 2-01 0214/03.4</t>
  </si>
  <si>
    <t>222.1</t>
  </si>
  <si>
    <t>KNR 2-01 0207/01</t>
  </si>
  <si>
    <t>222.2</t>
  </si>
  <si>
    <t>KNR 2-01 0214/03</t>
  </si>
  <si>
    <t>Nakłady uzupełniające do tablic 0201-0213 za każde dalsze rozpoczęte 0,5km odległości transportu gruntu kategorii I-II samochodami samowyładowczymi 15-20t na odległość ponad 1km po drogach utwardzonych (Krotność= 38)</t>
  </si>
  <si>
    <t>KNNR 1 0214/05</t>
  </si>
  <si>
    <t>1.5.2. Fundamenty</t>
  </si>
  <si>
    <t>KNR-W 2-02 1101/03</t>
  </si>
  <si>
    <t>Podkłady betonowe gr. 10cm - beton C8/10</t>
  </si>
  <si>
    <t>KNR 0-20 0265/02.2</t>
  </si>
  <si>
    <t>Ławy fundamentowe, żelbetowe - beton C30/37 W8</t>
  </si>
  <si>
    <t>226.1</t>
  </si>
  <si>
    <t>KNR 0-20 0265/02</t>
  </si>
  <si>
    <t>Ławy fundamentowe żelbetowe prostokątne o szerokości do 0,8m w deskowaniu systemowym z transportem betonu przy użyciu pompy na samochodzie - beton C30/37 W8</t>
  </si>
  <si>
    <t>226.2</t>
  </si>
  <si>
    <t>Dzierżawa deskowania - ławy żelbetowe</t>
  </si>
  <si>
    <t>KNR 0-20 0266/07.2</t>
  </si>
  <si>
    <t>227.1</t>
  </si>
  <si>
    <t>KNR 0-20 0266/07</t>
  </si>
  <si>
    <t>Stopy fundamentowe żelbetowe schodkowe o objętości ponad 2,5m3 w deskowaniu systemowym z transportem betonu przy użyciu pompy na samochodzie - beton C30/37 W8</t>
  </si>
  <si>
    <t>227.2</t>
  </si>
  <si>
    <t>KNR 0-20 0267/01.2; KNR 0-20 0267/03.2</t>
  </si>
  <si>
    <t>Ściany fundamentowe, żelbetowe gr. 20cm - beton C30/37 W8</t>
  </si>
  <si>
    <t>228.1</t>
  </si>
  <si>
    <t>KNR 0-20 0267/01</t>
  </si>
  <si>
    <t>228.2</t>
  </si>
  <si>
    <t>KNR 0-20 0267/03</t>
  </si>
  <si>
    <t>Ściany żelbetowe o grubości 10cm w deskowaniu systemowym z transportem betonu przy użyciu pompy na samochodzie - dodatek za każdy następny 1cm grubości ściany ponad 10cm - beton C30/37 W8 (Krotność= 10)</t>
  </si>
  <si>
    <t>228.3</t>
  </si>
  <si>
    <t>Ściany fundamentowe, żelbetowe gr. 30cm - beton C30/37 W8</t>
  </si>
  <si>
    <t>229.1</t>
  </si>
  <si>
    <t>229.2</t>
  </si>
  <si>
    <t>Ściany żelbetowe o grubości 10cm w deskowaniu systemowym z transportem betonu przy użyciu pompy na samochodzie - dodatek za każdy następny 1cm grubości ściany ponad 10cm - beton C30/37 W8 (Krotność= 20)</t>
  </si>
  <si>
    <t>229.3</t>
  </si>
  <si>
    <t>1.5.3. Posadzka na gruncie</t>
  </si>
  <si>
    <t>KNR-W 2-02 1103/01</t>
  </si>
  <si>
    <t>Podkłady z ubitych materiałów sypkich na podłożu gruntowym gr. 30cm</t>
  </si>
  <si>
    <t>Podkłady betonowe gr. 15cm - beton C8/10</t>
  </si>
  <si>
    <t>KNR-W 2-02 0504/01</t>
  </si>
  <si>
    <t>Hydroizolacja (Krotność= 2)</t>
  </si>
  <si>
    <t>1.5.4. Ściany żelbetowe</t>
  </si>
  <si>
    <t>Ściany żelbetowe gr. 20cm - beton C30/37</t>
  </si>
  <si>
    <t>234.1</t>
  </si>
  <si>
    <t>Ściany żelbetowe o grubości 10cm i wysokości do 4m w deskowaniu systemowym z transportem betonu przy użyciu pompy na samochodzie - beton C30/37</t>
  </si>
  <si>
    <t>234.2</t>
  </si>
  <si>
    <t>Ściany żelbetowe o grubości 10cm w deskowaniu systemowym z transportem betonu przy użyciu pompy na samochodzie - dodatek za każdy następny 1cm grubości ściany ponad 10cm - beton C30/37 (Krotność= 10)</t>
  </si>
  <si>
    <t>234.3</t>
  </si>
  <si>
    <t>Ściany żelbetowe gr. 30cm - beton C30/37</t>
  </si>
  <si>
    <t>235.1</t>
  </si>
  <si>
    <t>235.2</t>
  </si>
  <si>
    <t>Ściany żelbetowe o grubości 10cm w deskowaniu systemowym z transportem betonu przy użyciu pompy na samochodzie - dodatek za każdy następny 1cm grubości ściany ponad 10cm - beton C30/37 (Krotność= 20)</t>
  </si>
  <si>
    <t>235.3</t>
  </si>
  <si>
    <t>Przygotowanie i montaż zbrojenia - ściany żelbetowe</t>
  </si>
  <si>
    <t>1.5.5. Słupy żelbetowe</t>
  </si>
  <si>
    <t>KNR 0-20 0269/06.2</t>
  </si>
  <si>
    <t>Słupy żelbetowe - beton C30/37 W8</t>
  </si>
  <si>
    <t>KNR 0-20 0269/06</t>
  </si>
  <si>
    <t>Słupy żelbetowe o wysokości do 4m o stosunku deskowanego obwodu do przekroju do 16 w deskowaniu systemowym z transportem betonu przy użyciu pompy na samochodzie - beton C30/37 W8</t>
  </si>
  <si>
    <t>Dzierżawa deskowania - słupy żelbetowe</t>
  </si>
  <si>
    <t>1.5.6. Stropy żelbetowe</t>
  </si>
  <si>
    <t>KNR 0-20 0268/03.2; KNR 0-20 0268.1/04</t>
  </si>
  <si>
    <t>Płyty stropowe żelbetowe gr. 30cm nad parterem - beton C30/37</t>
  </si>
  <si>
    <t>238.1</t>
  </si>
  <si>
    <t>KNR 0-20 0268/03</t>
  </si>
  <si>
    <t>Stropy o grubości 10cm i powierzchni między belkami lub ścianami ponad 10m2 w deskowaniu systemowym z transportem betonu przy użyciu pompy na samochodzie - beton C30/37</t>
  </si>
  <si>
    <t>238.2</t>
  </si>
  <si>
    <t>KNR 0-20 0268.1/04</t>
  </si>
  <si>
    <t>Stropy o grubości 10cm w deskowaniu systemowym z transportem betonu przy użyciu pompy do betonu na samochodzie - dodatek za każdy następny 1cm grubości stropu ponad 10cm - beton C30/37 (Krotność= 20)</t>
  </si>
  <si>
    <t>238.3</t>
  </si>
  <si>
    <t>Płyty stropowe żelbetowe gr. 30-38cm nad parterem - beton C30/37</t>
  </si>
  <si>
    <t>239.1</t>
  </si>
  <si>
    <t>239.2</t>
  </si>
  <si>
    <t>Stropy o grubości 10cm w deskowaniu systemowym z transportem betonu przy użyciu pompy do betonu na samochodzie - dodatek za każdy następny 1cm grubości stropu ponad 10cm - beton C30/37 (Krotność= 24)</t>
  </si>
  <si>
    <t>239.3</t>
  </si>
  <si>
    <t>Płyty stropowe żelbetowe gr. 18cm nad piętrem - beton C30/37</t>
  </si>
  <si>
    <t>240.1</t>
  </si>
  <si>
    <t>240.2</t>
  </si>
  <si>
    <t>Stropy o grubości 10cm w deskowaniu systemowym z transportem betonu przy użyciu pompy do betonu na samochodzie - dodatek za każdy następny 1cm grubości stropu ponad 10cm - beton C30/37 (Krotność= 8)</t>
  </si>
  <si>
    <t>240.3</t>
  </si>
  <si>
    <t>1.5.7. Belki żelbetowe</t>
  </si>
  <si>
    <t>KNR 0-20 0271/03.2; KNR 0-20 0271/06.2</t>
  </si>
  <si>
    <t>Belki i podciągi żelbetowe - beton C30/37</t>
  </si>
  <si>
    <t>242.1</t>
  </si>
  <si>
    <t>KNR 0-20 0271/03</t>
  </si>
  <si>
    <t>242.2</t>
  </si>
  <si>
    <t>KNR 0-20 0271/06</t>
  </si>
  <si>
    <t>Belki, podciągi i wieńce o stosunku długości deskowanego obwodu do przekroju belki ponad 16 w deskowaniu systemowym z transportem betonu przy użyciu pompy na samochodzie - beton C30/37</t>
  </si>
  <si>
    <t>242.3</t>
  </si>
  <si>
    <t>1.5.8. Schody żelbetowe</t>
  </si>
  <si>
    <t>KNR 2-02 0218/02.2; KNR 2-02 0218/06.2</t>
  </si>
  <si>
    <t>Schody żelbetowe gr. 18cm - beton C30/37</t>
  </si>
  <si>
    <t>243.1</t>
  </si>
  <si>
    <t>KNR 2-02 0218/02</t>
  </si>
  <si>
    <t>Schody żelbetowe proste na płycie grubości 8cm z układaniem betonu za pomocą pompy - beton C30/37</t>
  </si>
  <si>
    <t>243.2</t>
  </si>
  <si>
    <t>KNR 2-02 0218/06</t>
  </si>
  <si>
    <t>Schody żelbetowe z układaniem betonu za pomocą pompy - dodatek za każdy 1cm różnicy grubości płyty schodowej - beton C30/37 (Krotność= 10)</t>
  </si>
  <si>
    <t>KNR 0-20 0268/01.2; KNR 0-20 0268.1/04</t>
  </si>
  <si>
    <t>Spoczniki żelbetowe gr. 18cm - beton C30/37</t>
  </si>
  <si>
    <t>244.1</t>
  </si>
  <si>
    <t>KNR 0-20 0268/01</t>
  </si>
  <si>
    <t>Stropy o grubości 10cm i powierzchni między belkami lub ścianami do 5m2 w deskowaniu systemowym z transportem betonu przy użyciu pompy na samochodzie - beton C30/37</t>
  </si>
  <si>
    <t>244.2</t>
  </si>
  <si>
    <t>244.3</t>
  </si>
  <si>
    <t>Przygotowanie i montaż zbrojenia - schody żelbetowe</t>
  </si>
  <si>
    <t>1.5.9. Zbiornik żelbetowy</t>
  </si>
  <si>
    <t>KNR-W 2-02 0205/01</t>
  </si>
  <si>
    <t>248.1</t>
  </si>
  <si>
    <t>248.2</t>
  </si>
  <si>
    <t>Stropy o grubości 10cm w deskowaniu systemowym z transportem betonu przy użyciu pompy do betonu na samochodzie - dodatek za każdy następny 1cm grubości stropu ponad 10cm - beton C30/37 W8 (Krotność= 20)</t>
  </si>
  <si>
    <t>248.3</t>
  </si>
  <si>
    <t>249.1</t>
  </si>
  <si>
    <t>249.2</t>
  </si>
  <si>
    <t>249.3</t>
  </si>
  <si>
    <t>Przygotowanie i montaż zbrojenia - zbiornik żelbetowy</t>
  </si>
  <si>
    <t>1.5.10. Konstrukcje stalowe</t>
  </si>
  <si>
    <t>KNR 13-12 0406/01</t>
  </si>
  <si>
    <t>Podlewki z zaprawy montażowej</t>
  </si>
  <si>
    <t>Dostawa i montaż kotew M20 HAS HVU</t>
  </si>
  <si>
    <t>Dostawa i montaż kotew M42 kl. 8.8 L=1000mm</t>
  </si>
  <si>
    <t>KNR-W 2-05 0101/01</t>
  </si>
  <si>
    <t>Elementy konstrukcji stalowych - słupy stalowe</t>
  </si>
  <si>
    <t>KNR-W 2-05 0102/02</t>
  </si>
  <si>
    <t>Elementy konstrukcji stalowych - konstrukcja zadaszenia pawilonu</t>
  </si>
  <si>
    <t>1.5.11. Izolacje konstrukcji</t>
  </si>
  <si>
    <t>Uszczelnienie elementów żelbetowych zbiornika</t>
  </si>
  <si>
    <t>KNR-W 2-02 0615/01</t>
  </si>
  <si>
    <t>KNR 9-15 0101/01</t>
  </si>
  <si>
    <t>KNR 9-15 0201/01</t>
  </si>
  <si>
    <t>KNR 9-15 0201/02</t>
  </si>
  <si>
    <t>KNR 9-15 0102/01</t>
  </si>
  <si>
    <t>KNR 9-15 0301/03</t>
  </si>
  <si>
    <t>Izolacje powierzchni pionowych z papy termozgrzewalnej</t>
  </si>
  <si>
    <t>KNR 9-15 0401/01</t>
  </si>
  <si>
    <t>Izolacje cieplne pionowe z płyt styropianu XPS gr. 20cm</t>
  </si>
  <si>
    <t>KNR 9-15 0501/02</t>
  </si>
  <si>
    <t>Ochrona pionowa matami ścian fundamentowych betonowych</t>
  </si>
  <si>
    <t>1.5.12. Ściany murowane/ lekkie</t>
  </si>
  <si>
    <t>KNR 9-10 0160/03</t>
  </si>
  <si>
    <t>2.2 SW1 Ściany działowe z bloczów gipsowych pełnych impregnowanych przeciwwilgociowo gr. 10cm</t>
  </si>
  <si>
    <t>2.2 SW2 Ściany działowe z bloczów gipsowych pełnych impregnowanych przeciwwilgociowo gr. 10cm</t>
  </si>
  <si>
    <t>KNR K-02 0104/01</t>
  </si>
  <si>
    <t>Ściany z bloczków wapienno-piaskowych gr. 15cm</t>
  </si>
  <si>
    <t>KNR 9-09 0405/05</t>
  </si>
  <si>
    <t>Przedścianki w pom. sanitarnych</t>
  </si>
  <si>
    <t>KNR 13-12 0903/01</t>
  </si>
  <si>
    <t>Przegroda HPL</t>
  </si>
  <si>
    <t>1.5.13. Posadzki</t>
  </si>
  <si>
    <t>KNR-W 2-02 0608/03</t>
  </si>
  <si>
    <t>Polistyren ekstrudowany gr.15cm</t>
  </si>
  <si>
    <t>KNR-W 2-02 0606/01</t>
  </si>
  <si>
    <t>Folia paroizolacyjna</t>
  </si>
  <si>
    <t>Szlichta zbrojona siatką gr. 6cm</t>
  </si>
  <si>
    <t>278.1</t>
  </si>
  <si>
    <t>KNR-W 2-02 1104/02</t>
  </si>
  <si>
    <t>Warstwy wyrównawcze pod posadzki z zaprawy cementowej grubości 20mm, zatarte na gładko</t>
  </si>
  <si>
    <t>278.2</t>
  </si>
  <si>
    <t>KNR-W 2-02 1104/03</t>
  </si>
  <si>
    <t>Warstwy wyrównawcze pod posadzki z zaprawy cementowej - dodatek lub potrącenie za zmianę grubości o 10mm (Krotność= 4)</t>
  </si>
  <si>
    <t>278.3</t>
  </si>
  <si>
    <t>KNR-W 2-02 1116/07</t>
  </si>
  <si>
    <t>Posadzki cementowe wraz z cokolikami - dopłata za zbrojenie posadzki włóknami rozproszonymi</t>
  </si>
  <si>
    <t>KNR-W 2-02 1114/08</t>
  </si>
  <si>
    <t>Gres na kleju wł. do podłoża</t>
  </si>
  <si>
    <t>1.5.14. Wykończenie ścian</t>
  </si>
  <si>
    <t>KNNR 2 0903/03</t>
  </si>
  <si>
    <t>Gruntowanie</t>
  </si>
  <si>
    <t>KNR 2-02 2009/01</t>
  </si>
  <si>
    <t>Szpachlowanie ścian</t>
  </si>
  <si>
    <t>KNR K-04 0201/01</t>
  </si>
  <si>
    <t>Jednokrotne malowanie z jednokrotnym gruntowaniem powierzchni wewnętrznych gipsowych i z płyt gipsowo-kartonowych</t>
  </si>
  <si>
    <t>KNNR 2 0903/04</t>
  </si>
  <si>
    <t>Gruntowanie mechaniczne</t>
  </si>
  <si>
    <t>1.5.15. Elewacja</t>
  </si>
  <si>
    <t>KNR 0-33 01/04</t>
  </si>
  <si>
    <t>Styropian gr. 20cm</t>
  </si>
  <si>
    <t>Styropian gr. 10cm</t>
  </si>
  <si>
    <t>KNR 0-33 23/01</t>
  </si>
  <si>
    <t>Przymocowanie kołkami do ścian płyt izolacyjnych</t>
  </si>
  <si>
    <t>KNR 0-33 01/05</t>
  </si>
  <si>
    <t>Szpachlowanie zbrojone jedną warstwą siatki z włókna szklanego</t>
  </si>
  <si>
    <t>KNR 0-33 24/01</t>
  </si>
  <si>
    <t>Gruntowanie pod tynk mineralny</t>
  </si>
  <si>
    <t>KNR 0-33 26/02</t>
  </si>
  <si>
    <t>Tynk mineralny w systemie BSO</t>
  </si>
  <si>
    <t>KNR 2-02 2605/01</t>
  </si>
  <si>
    <t>Fasada wykończona okładziną</t>
  </si>
  <si>
    <t>Styrodur gr. 20cm</t>
  </si>
  <si>
    <t>Sufit podwieszny zewnętrzny</t>
  </si>
  <si>
    <t>Dostawa, montaż i demontaż rusztowań</t>
  </si>
  <si>
    <t>293.1</t>
  </si>
  <si>
    <t>293.2</t>
  </si>
  <si>
    <t>Praca rusztowania -dzierżawa (Krotność= 30)</t>
  </si>
  <si>
    <t>1.5.16. Dach</t>
  </si>
  <si>
    <t>KNR 2-02 0217/03</t>
  </si>
  <si>
    <t>Prefabrykat betonowy gr. 6cm</t>
  </si>
  <si>
    <t>Woda</t>
  </si>
  <si>
    <t>296.1</t>
  </si>
  <si>
    <t>KNKRB 6 1405/01</t>
  </si>
  <si>
    <t>Transport wody na odległość do 1km.beczkowozem o poj. do 3000dm3, napełn.pompa.</t>
  </si>
  <si>
    <t>296.2</t>
  </si>
  <si>
    <t>KNKRB 6 1405/05</t>
  </si>
  <si>
    <t>Dodatek za przewóz za dalszy 1km. po drogach o nawierzchni utwardzonej. (Krotność= 10)</t>
  </si>
  <si>
    <t>KNR AT-09 0202/01</t>
  </si>
  <si>
    <t>Substrat gr. 10cm</t>
  </si>
  <si>
    <t>301.1</t>
  </si>
  <si>
    <t>KNR AT-09 0203/01</t>
  </si>
  <si>
    <t>301.2</t>
  </si>
  <si>
    <t>KNR AT-09 0203/02</t>
  </si>
  <si>
    <t>Dachy zielone; Warstwy ogrodnicze - warstwa wegetacyjna - dodatek za 1 cm różnicy grubości (Krotność= 2)</t>
  </si>
  <si>
    <t>Polistyren ekstrudowany z powierzchnią drenażową od spodu gr. 18cm</t>
  </si>
  <si>
    <t>KNR 2-02 0616/01</t>
  </si>
  <si>
    <t>Włóknina rozdzielająco-poślizgowa</t>
  </si>
  <si>
    <t>Drenaż 3cm</t>
  </si>
  <si>
    <t>KNR 2-21 0218/01</t>
  </si>
  <si>
    <t>Wypełnienie maty drenażowej</t>
  </si>
  <si>
    <t>Włóknina filtracyjna</t>
  </si>
  <si>
    <t>Substrat</t>
  </si>
  <si>
    <t>309.1</t>
  </si>
  <si>
    <t>309.2</t>
  </si>
  <si>
    <t>Dachy zielone; Warstwy ogrodnicze - warstwa wegetacyjna - dodatek za 1 cm różnicy grubości (Krotność= 7)</t>
  </si>
  <si>
    <t>KNR 2-21 0401/04</t>
  </si>
  <si>
    <t>Obrzeże</t>
  </si>
  <si>
    <t>Geowłóknina 200g/m2</t>
  </si>
  <si>
    <t>Taras na legarach i podkładkach dystansowych</t>
  </si>
  <si>
    <t>Panele fotowoltaiczne na podkonstrukcji</t>
  </si>
  <si>
    <t>KNR-W 2-02 0504/03</t>
  </si>
  <si>
    <t>Papa podkładowa</t>
  </si>
  <si>
    <t>Papa wierzchniewgo krycia</t>
  </si>
  <si>
    <t>Obróbki blacharskie attyki</t>
  </si>
  <si>
    <t>321.1</t>
  </si>
  <si>
    <t>KNR 2-02 0609/01</t>
  </si>
  <si>
    <t>Termoizlacja XPS gr. 10cm</t>
  </si>
  <si>
    <t>321.2</t>
  </si>
  <si>
    <t>KNR 0-21 4004/06</t>
  </si>
  <si>
    <t>OSB gr. 18mm</t>
  </si>
  <si>
    <t>321.3</t>
  </si>
  <si>
    <t>KNR 2-02 0607/01</t>
  </si>
  <si>
    <t>Folia</t>
  </si>
  <si>
    <t>321.4</t>
  </si>
  <si>
    <t>KNR 2-02 0506/02</t>
  </si>
  <si>
    <t>Obróbki z blachy ocynkowanej</t>
  </si>
  <si>
    <t>KNR K-05 0301/01</t>
  </si>
  <si>
    <t>Montaż rynien</t>
  </si>
  <si>
    <t>KNR K-05 0302/02</t>
  </si>
  <si>
    <t>Montaż rur spustowych</t>
  </si>
  <si>
    <t>S-Car.pseu Turzyca nibyciborowata</t>
  </si>
  <si>
    <t>S-Cyp.long Cibora długa</t>
  </si>
  <si>
    <t>S-Myo.pal Niezapominajka błotna</t>
  </si>
  <si>
    <t>K-Sal.pur Wierzba purpurowa</t>
  </si>
  <si>
    <t>S-Ver.bec Przetacznik bobwniczek</t>
  </si>
  <si>
    <t>S-siu.lat Oczerek jeziorny</t>
  </si>
  <si>
    <t>S-Spar.ere Jeżogłówka gałęzista</t>
  </si>
  <si>
    <t>331.1</t>
  </si>
  <si>
    <t>KNR 2-01 0312/01</t>
  </si>
  <si>
    <t>Wykopanie dołów o powierzchni dna do 0,2m2 i głębokości do 0,4m w gruncie kategorii I-II</t>
  </si>
  <si>
    <t>331.2</t>
  </si>
  <si>
    <t>KNR 2-21 0301/05</t>
  </si>
  <si>
    <t>Sadzenie drzew i krzewów liściastych form naturalnych na terenie płaskim w gruncie kategorii I-II w dołach o średnicy i głębokości 0,5m z całkowitą zaprawą dołów</t>
  </si>
  <si>
    <t>KNR 2-21 0416/01</t>
  </si>
  <si>
    <t>Obsadzenie stawów lub basenów kłączami roślin wodnych bezpośrednio na dnie</t>
  </si>
  <si>
    <t>KNR 2-21 0701/01</t>
  </si>
  <si>
    <t>Pielęgnacja krzewów</t>
  </si>
  <si>
    <t>KNR 2-21 0705/08 analogia</t>
  </si>
  <si>
    <t>Pielęgnacja roślin wodnych</t>
  </si>
  <si>
    <t>1.5.17. Stolarka, ślusarka</t>
  </si>
  <si>
    <t>2.1 SZ1 Szklana ściana kurtynowa z drzwiami</t>
  </si>
  <si>
    <t>2.1 SZ2 Przegroda z siatki cięto-ciągnionej na profilach aluminiowych</t>
  </si>
  <si>
    <t>Fasada EI60 - pietro</t>
  </si>
  <si>
    <t>Balustrada szkalana zewnętrzna</t>
  </si>
  <si>
    <t>Siatka ochornna na liście</t>
  </si>
  <si>
    <t>Ściana z drzwiami z blachy</t>
  </si>
  <si>
    <t>Fasada wewnętrzna z drzwiami bezklasowymi</t>
  </si>
  <si>
    <t>Drzwi wewnętrzne 90'</t>
  </si>
  <si>
    <t>Drzwi wahadłowe</t>
  </si>
  <si>
    <t>Balustrada klatki schodowej</t>
  </si>
  <si>
    <t>Pochwyt klatki schodowej</t>
  </si>
  <si>
    <t>1.5.18. Dźwigi</t>
  </si>
  <si>
    <t>KNR 7-33 0103/05</t>
  </si>
  <si>
    <t>Winda osobowa</t>
  </si>
  <si>
    <t xml:space="preserve">ROZWÓJ I UPORZĄDKOWANIE TERENÓW ZIELENI WRAZ Z ELEMENTAMI REKREACYJNYMI NA TERENIE POLA MOKOTOWSKIEGO - OPCJA 2 </t>
  </si>
  <si>
    <t>Architektura</t>
  </si>
  <si>
    <t>Zieleń</t>
  </si>
  <si>
    <t>Drogi</t>
  </si>
  <si>
    <t>K5- KR1 Konstrukcja nawierzchni mineralnej dostępna dla pojazdów ciężarowych &gt;3,5t</t>
  </si>
  <si>
    <t>K6 - KR1 Konstrukcja nawierzchni mineralnej dostępna dla pojazdów &lt;3,5t lub ruchu pieszego</t>
  </si>
  <si>
    <t>ROZWÓJ I UPORZĄDKOWANIE TERENÓW ZIELENI WRAZ Z ELEMENTAMI REKREACYJNYMI NA TERENIE POLA MOKOTOWSKIEGO - OPCJA 2</t>
  </si>
  <si>
    <t>1.1. Architektura</t>
  </si>
  <si>
    <t>Scena tymczasowa</t>
  </si>
  <si>
    <t>ŚM Wiaty śmietnikowe</t>
  </si>
  <si>
    <t>Ł4-1 Ławka specjalna - zaokraglona, bez oparcia, bez podłokietnika</t>
  </si>
  <si>
    <t>Ł4-2 Ławka specjalna -zaokraglona, z oparciem, bez podłokietnika</t>
  </si>
  <si>
    <t>1.2. Zieleń</t>
  </si>
  <si>
    <t>KNR 2-01 0101/03</t>
  </si>
  <si>
    <t>Drzewa do usunięcia w tym: 4 wymagana zgoda (wniosek 2)</t>
  </si>
  <si>
    <t>Dgl Pseudotsuga menziesii - daglezja zielona ob. 20-25</t>
  </si>
  <si>
    <t>Gr Pyrus communis - grusza pospolita ob.20-25</t>
  </si>
  <si>
    <t>Js Fraxinus excelsior - jesion wyniosły ob.20-25</t>
  </si>
  <si>
    <t>Jrz Sorbus aucuparia - jarząb pospolity ob.20-25</t>
  </si>
  <si>
    <t>K-H.pan.'G' Hydrangea paniculata 'Grandiflora' - hortensja bukietowa odm. Grandiflora C5</t>
  </si>
  <si>
    <t>K-Pae.s Paeonia suffruticosa - piwonia krzewiasta C2</t>
  </si>
  <si>
    <t>K-Ph.cor.'BE' Philadelphus coronarius 'Belle Etoile' - jaśminowiec wonny odm. Belle Etoile</t>
  </si>
  <si>
    <t>B-Cam.lat Campanula latifolia - dzwonek szerokolistny P9</t>
  </si>
  <si>
    <t>B-Car.syl Carex sylvatica - turzyca leśna P9</t>
  </si>
  <si>
    <t>B-Dig.p Digitalis grandiflora - naparstnicę zwyczajną C2</t>
  </si>
  <si>
    <t>B- Dr.f-m Dryopteris filix-mas - nerecznica samcza P9</t>
  </si>
  <si>
    <t>B-Fr.vir Fragaria vesca - poziomka pospolita P9</t>
  </si>
  <si>
    <t>B-Gal.od Galium odoratum - marzanka wonna P9</t>
  </si>
  <si>
    <t>B-Vio.od.'A' Viola odorata 'Alba' - fiołek wonny odm. Alba P9</t>
  </si>
  <si>
    <t>B-Pol.c Polemonium caeruleum - wielosił błękitny P9</t>
  </si>
  <si>
    <t>B-Pol.c.'A' Polemonium caeruleum 'Album' - wielosił błękitny odm. Album P9</t>
  </si>
  <si>
    <t>B-Symp.g Symphytum grandiflorum - żywokost wielkokwiatowy P9</t>
  </si>
  <si>
    <t>B-St.h Stellaria holostea - gwiazdnica wielkokwiatowa P9</t>
  </si>
  <si>
    <t>B-San.m Sanguisorba menziesii - krwiściąg Menziesa P9</t>
  </si>
  <si>
    <t>B-M.syl Myosotis sylvatica - nezapominajka leśna - niebieska P9</t>
  </si>
  <si>
    <t>B-M.syl. Myosotis sylvatica - nezapominajka leśna - biała P9</t>
  </si>
  <si>
    <t>P-Clem.'PF' Clematis 'Paul Farges' - powojnik odm. Paul Farges C2, minimum 4 rozgałęzienia</t>
  </si>
  <si>
    <t>P-Hed.h Hedera helix - bluszcz pospolity C2, minimum 4 rozgałęzienia</t>
  </si>
  <si>
    <t>P-Part.q Parthenocissus quinquefolia - winobluszcz pięciolistkowy C2, minimum 4 rozgałęzienia</t>
  </si>
  <si>
    <t>ZIELEŃ DO USUNIĘCIA (bez zezwolenia, przycięcie grup krzewów, usunięcie pojedynczych krzewów)</t>
  </si>
  <si>
    <t>36.1</t>
  </si>
  <si>
    <t>KNR 2-21 0207/02</t>
  </si>
  <si>
    <t>36.2</t>
  </si>
  <si>
    <t>KNR 2-21 0213/01</t>
  </si>
  <si>
    <t>37.3</t>
  </si>
  <si>
    <t>KNR 2-21 0213/02</t>
  </si>
  <si>
    <t>Dodatek za każdy 1cm grubości warstwy ziemi żyznej lub kompostowej ponad 2cm ręcznie rozrzuconej na terenie płaskim (Krotność= 23)</t>
  </si>
  <si>
    <t>38.1</t>
  </si>
  <si>
    <t>KNR 2-01 0217/02</t>
  </si>
  <si>
    <t>38.2</t>
  </si>
  <si>
    <t>KNR 2-21 0319/04</t>
  </si>
  <si>
    <t>Stabilizacja drzew - kotwienie podzimne</t>
  </si>
  <si>
    <t>42.1</t>
  </si>
  <si>
    <t>Wbicie słupka (Krotność= 3)</t>
  </si>
  <si>
    <t>42.2</t>
  </si>
  <si>
    <t>KNR 2-21 0708/04</t>
  </si>
  <si>
    <t>44.1</t>
  </si>
  <si>
    <t>44.2</t>
  </si>
  <si>
    <t>44.3</t>
  </si>
  <si>
    <t>KNR 2-21 0301/04</t>
  </si>
  <si>
    <t>44.4</t>
  </si>
  <si>
    <t>KNR 2-21 0414/09</t>
  </si>
  <si>
    <t>KNR 2-31 0202/05 analogia</t>
  </si>
  <si>
    <t>KNR 2-21 0404/04</t>
  </si>
  <si>
    <t>1.3. Drogi</t>
  </si>
  <si>
    <t>1.3.1 K5- KR1 Konstrukcja nawierzchni mineralnej dostępna dla pojazdów ciężarowych &gt;3,5t</t>
  </si>
  <si>
    <t>KNR 2-31 0101/01; KNR 2-31 0101/02</t>
  </si>
  <si>
    <t>49.1</t>
  </si>
  <si>
    <t>KNR 2-31 0101/01</t>
  </si>
  <si>
    <t>49.2</t>
  </si>
  <si>
    <t>KNR 2-31 0101/02</t>
  </si>
  <si>
    <t>Koryta wykonywane mechanicznie na całej szerokości jezdni i chodników w gruncie kategorii I-IV - za każde dalsze 5cm ponad 20cm (Krotność= 5,2)</t>
  </si>
  <si>
    <t>KNR 2-31 0103/04</t>
  </si>
  <si>
    <t>KNR 2-31 0114/01; KNR 2-31 0114/02</t>
  </si>
  <si>
    <t>Podbudowa zasadnicza mieszanka kruszyw naturalnych (pospółka) 4/31,5 gr. 15cm</t>
  </si>
  <si>
    <t>51.1</t>
  </si>
  <si>
    <t>KNR 2-31 0114/01</t>
  </si>
  <si>
    <t>51.2</t>
  </si>
  <si>
    <t>KNR 2-31 0114/02</t>
  </si>
  <si>
    <t>Warstwa dolna podbudowy z kruszywa naturalnego o grubości po zagęszczeniu 20cm - za każdy dalszy 1cm (Krotność= -5)</t>
  </si>
  <si>
    <t>KNR 2-31 0114/05; KNR 2-31 0114/06</t>
  </si>
  <si>
    <t>Podbudowa zasadnicza kruszywo łamane stabilizowane mechanicznie 0/31,5; C90/3 gr. 20cm</t>
  </si>
  <si>
    <t>52.1</t>
  </si>
  <si>
    <t>KNR 2-31 0114/05</t>
  </si>
  <si>
    <t>52.2</t>
  </si>
  <si>
    <t>KNR 2-31 0114/06</t>
  </si>
  <si>
    <t>Warstwa dolna podbudowy z kruszywa łamanego o grubości po zagęszczeniu 15cm - za każdy dalszy 1cm (Krotność= 5)</t>
  </si>
  <si>
    <t>KNR 2-31 0202/05</t>
  </si>
  <si>
    <t>KNR 2-31 0202/05; KNR 2-31 0202/06</t>
  </si>
  <si>
    <t>54.1</t>
  </si>
  <si>
    <t>54.2</t>
  </si>
  <si>
    <t>KNR 2-31 0202/06</t>
  </si>
  <si>
    <t>1.3.2 K6 - KR1 Konstrukcja nawierzchni mineralnej dostępna dla pojazdów &lt;3,5t lub ruchu pieszego</t>
  </si>
  <si>
    <t>55.1</t>
  </si>
  <si>
    <t>55.2</t>
  </si>
  <si>
    <t>Koryta wykonywane mechanicznie na całej szerokości jezdni i chodników w gruncie kategorii I-IV - za każde dalsze 5cm ponad 20cm (Krotność= 3)</t>
  </si>
  <si>
    <t>Podbudowa zasadnicza mieszanka kruszyw naturalnych (pospółka) 4/31,5 gr. 10cm</t>
  </si>
  <si>
    <t>57.1</t>
  </si>
  <si>
    <t>57.2</t>
  </si>
  <si>
    <t>Warstwa dolna podbudowy z kruszywa naturalnego o grubości po zagęszczeniu 20cm - za każdy dalszy 1cm (Krotność= -10)</t>
  </si>
  <si>
    <t>1.3.3. Obrzeża</t>
  </si>
  <si>
    <t>KNR 2-31 0407/02</t>
  </si>
  <si>
    <t>61.1</t>
  </si>
  <si>
    <t>KNR 2-31 0407/01</t>
  </si>
  <si>
    <t>61.2</t>
  </si>
  <si>
    <t>KNR 2-31 0402/04</t>
  </si>
  <si>
    <t>62.1</t>
  </si>
  <si>
    <t>KNR 2-31 0407/05</t>
  </si>
  <si>
    <t>62.2</t>
  </si>
  <si>
    <t>KNR AT-04 0209/04 analogia</t>
  </si>
  <si>
    <t>WP-Ś3 Element 3 – Mała wyspa pływająca. Okrągły podest kompozytowy o średnicy 120cm. Od spodu podest przyczepiony stalową rurą kotwioną fundamentem do dna oczka wodnego.Kompozyt w kolorze brązowym przypominającym ciemne drewno. Materiał wodoodporny</t>
  </si>
  <si>
    <t>WP-Ś2 Element 2 – Duża wyspa pływająca. Okrągły podest kompozytowy o średnicy 200cm. Od spodu podest przyczepiony stalową rurą kotwioną fundamentem do dna oczka wodnego.Kompozyt w kolorze brązowym przypominającym ciemne drewno. Materiał wodoodporny</t>
  </si>
  <si>
    <t>133.1</t>
  </si>
  <si>
    <t>133.2</t>
  </si>
  <si>
    <t>133.3</t>
  </si>
  <si>
    <t>146.1</t>
  </si>
  <si>
    <t>146.2</t>
  </si>
  <si>
    <t>148.1</t>
  </si>
  <si>
    <t>148.2</t>
  </si>
  <si>
    <t>150.1</t>
  </si>
  <si>
    <t>150.2</t>
  </si>
  <si>
    <t>174.1</t>
  </si>
  <si>
    <t>174.2</t>
  </si>
  <si>
    <t>187.1</t>
  </si>
  <si>
    <t>187.2</t>
  </si>
  <si>
    <t>189.1</t>
  </si>
  <si>
    <t>189.2</t>
  </si>
  <si>
    <t>209.1</t>
  </si>
  <si>
    <t>209.2</t>
  </si>
  <si>
    <t>209.3</t>
  </si>
  <si>
    <t>215.1</t>
  </si>
  <si>
    <t>215.2</t>
  </si>
  <si>
    <t>223.1</t>
  </si>
  <si>
    <t>223.2</t>
  </si>
  <si>
    <t>230.1</t>
  </si>
  <si>
    <t>230.2</t>
  </si>
  <si>
    <t>230.3</t>
  </si>
  <si>
    <t>232.4</t>
  </si>
  <si>
    <t>236.1</t>
  </si>
  <si>
    <t>236.2</t>
  </si>
  <si>
    <t>253.1</t>
  </si>
  <si>
    <t>253.2</t>
  </si>
  <si>
    <t>253.3</t>
  </si>
  <si>
    <t>260.1</t>
  </si>
  <si>
    <t>260.2</t>
  </si>
  <si>
    <t>273.1</t>
  </si>
  <si>
    <t>273.3</t>
  </si>
  <si>
    <t>273.2</t>
  </si>
  <si>
    <t>280.1</t>
  </si>
  <si>
    <t>280.2</t>
  </si>
  <si>
    <t>282.1</t>
  </si>
  <si>
    <t>282.2</t>
  </si>
  <si>
    <t>305.1</t>
  </si>
  <si>
    <t>305.2</t>
  </si>
  <si>
    <t>Sadzenie krzewów soliterowych (sadzone do dołów jak dla małych drzew)</t>
  </si>
  <si>
    <t>N15 Pniaki wspinaczka (40 pniaków)</t>
  </si>
  <si>
    <t>Załącznik nr 2 do SWZ
Znak sprawy: 56/PN/2021</t>
  </si>
  <si>
    <t>OB-G Obrzeże styku piasku z trawą - ze specjalnego tworzywa, wkopywane w ziemie, prosta wąska pionowa ścianka</t>
  </si>
  <si>
    <t>1.7.3. MURKI OPOROWE</t>
  </si>
  <si>
    <t>1.7.3.</t>
  </si>
  <si>
    <t>MURKI OPOROWE</t>
  </si>
  <si>
    <t>KNR 2-01
0217/05</t>
  </si>
  <si>
    <t>KNNR 1
0215/01.3;
KNNR 1
0215/07.3;
KNR 2-01
0235/01.2</t>
  </si>
  <si>
    <t>Murki oporowe monolityczne</t>
  </si>
  <si>
    <t>KNR-W 2-02
1101/03</t>
  </si>
  <si>
    <t>KNR 2-01
0235/01</t>
  </si>
  <si>
    <t>KNNR 1
0215/07
(dopłata 19x)</t>
  </si>
  <si>
    <t>KNNR 1
0215/01</t>
  </si>
  <si>
    <t>KNR-W 2-02
0228/01</t>
  </si>
  <si>
    <t>Ściany oporowe żelbetowe - część pozioma (murki typ 1, 2, 3, 4, 6, 7, 8)</t>
  </si>
  <si>
    <t>KNR-W 2-02
0229/02</t>
  </si>
  <si>
    <t>Ściany oporowe żelbetowe - część pionowa (murki typ 1, 2, 3, 4, 6, 7, 8)</t>
  </si>
  <si>
    <t>KNR 2-02
0290/04</t>
  </si>
  <si>
    <t>Murek oporowy typ 5 (donice) L=5310cm</t>
  </si>
  <si>
    <t>KNR 2-22
0309/01</t>
  </si>
  <si>
    <t>TYP 5 - Murek oporowy, prefabrykowany, wys. 67cm, szerokość 12cm, długość 100cm</t>
  </si>
  <si>
    <t>element</t>
  </si>
  <si>
    <t>TYP 5 - Murek oporowy, prefabrykowany, wys. 67cm, szerokość 12cm, długość 110cm</t>
  </si>
  <si>
    <t>TYP 5 - Murek oporowy, prefabrykowany, wys. 31cm, szerokość 12cm, długość 100cm</t>
  </si>
  <si>
    <t>TYP 5 - Murek oporowy, prefabrykowany, wys. 31cm, szerokość 12cm, długość 110cm</t>
  </si>
  <si>
    <t>KNR 0-29
0639/01</t>
  </si>
  <si>
    <t>Izolacja szczelin dylatacyjnych</t>
  </si>
  <si>
    <t>Kalkulacja
indywidualna</t>
  </si>
  <si>
    <t>Dyble dylatacyjne</t>
  </si>
  <si>
    <t>428.1</t>
  </si>
  <si>
    <t>428.2</t>
  </si>
  <si>
    <t>432.1</t>
  </si>
  <si>
    <t>432.2</t>
  </si>
  <si>
    <t>432.3</t>
  </si>
  <si>
    <t>456.1</t>
  </si>
  <si>
    <t>456.2</t>
  </si>
  <si>
    <t>539.1</t>
  </si>
  <si>
    <t>539.2</t>
  </si>
  <si>
    <t>551.1</t>
  </si>
  <si>
    <t>551.2</t>
  </si>
  <si>
    <t>593.1</t>
  </si>
  <si>
    <t>592.1</t>
  </si>
  <si>
    <t>592.2</t>
  </si>
  <si>
    <t>592.3</t>
  </si>
  <si>
    <t>593.2</t>
  </si>
  <si>
    <t>593.3</t>
  </si>
  <si>
    <t>601.3</t>
  </si>
  <si>
    <t>602.1</t>
  </si>
  <si>
    <t>602.2</t>
  </si>
  <si>
    <t>602.3</t>
  </si>
  <si>
    <t>607.1</t>
  </si>
  <si>
    <t>607.2</t>
  </si>
  <si>
    <t>612.1</t>
  </si>
  <si>
    <t>612.2</t>
  </si>
  <si>
    <t>626.1</t>
  </si>
  <si>
    <t>626.2</t>
  </si>
  <si>
    <t>628.1</t>
  </si>
  <si>
    <t>629.1</t>
  </si>
  <si>
    <t>632.1</t>
  </si>
  <si>
    <t>632.2</t>
  </si>
  <si>
    <t>634.1</t>
  </si>
  <si>
    <t>634.2</t>
  </si>
  <si>
    <t>638.1</t>
  </si>
  <si>
    <t>638.2</t>
  </si>
  <si>
    <t>644.1</t>
  </si>
  <si>
    <t>644.2</t>
  </si>
  <si>
    <t>646.1</t>
  </si>
  <si>
    <t>646.2</t>
  </si>
  <si>
    <t>652.1</t>
  </si>
  <si>
    <t>652.2</t>
  </si>
  <si>
    <t>656.1</t>
  </si>
  <si>
    <t>656.2</t>
  </si>
  <si>
    <t>658.1</t>
  </si>
  <si>
    <t>658.2</t>
  </si>
  <si>
    <t>658.3</t>
  </si>
  <si>
    <t>658.4</t>
  </si>
  <si>
    <t>660.1</t>
  </si>
  <si>
    <t>660.2</t>
  </si>
  <si>
    <t>661.1</t>
  </si>
  <si>
    <t>661.2</t>
  </si>
  <si>
    <t>663.1</t>
  </si>
  <si>
    <t>663.2</t>
  </si>
  <si>
    <t>665.1</t>
  </si>
  <si>
    <t>665.2</t>
  </si>
  <si>
    <t>667.2</t>
  </si>
  <si>
    <t>671.1</t>
  </si>
  <si>
    <t>671.2</t>
  </si>
  <si>
    <t>673.1</t>
  </si>
  <si>
    <t>673.2</t>
  </si>
  <si>
    <t>677.1</t>
  </si>
  <si>
    <t>677.2</t>
  </si>
  <si>
    <t>679.1</t>
  </si>
  <si>
    <t>679.2</t>
  </si>
  <si>
    <t>681.1</t>
  </si>
  <si>
    <t>681.2</t>
  </si>
  <si>
    <t>686.1</t>
  </si>
  <si>
    <t>686.2</t>
  </si>
  <si>
    <t>687.1</t>
  </si>
  <si>
    <t>687.2</t>
  </si>
  <si>
    <t>689.1</t>
  </si>
  <si>
    <t>689.2</t>
  </si>
  <si>
    <t>692.1</t>
  </si>
  <si>
    <t>692.2</t>
  </si>
  <si>
    <t>693.1</t>
  </si>
  <si>
    <t>693.2</t>
  </si>
  <si>
    <t>695.1</t>
  </si>
  <si>
    <t>695.2</t>
  </si>
  <si>
    <t>704.1</t>
  </si>
  <si>
    <t>704.2</t>
  </si>
  <si>
    <t>706.1</t>
  </si>
  <si>
    <t>706.2</t>
  </si>
  <si>
    <t>712.1</t>
  </si>
  <si>
    <t>712.2</t>
  </si>
  <si>
    <t>713.1</t>
  </si>
  <si>
    <t>713.2</t>
  </si>
  <si>
    <t>715.3</t>
  </si>
  <si>
    <t>716.1</t>
  </si>
  <si>
    <t>716.2</t>
  </si>
  <si>
    <t>716.3</t>
  </si>
  <si>
    <t>717.3</t>
  </si>
  <si>
    <t>718.1</t>
  </si>
  <si>
    <t>718.2</t>
  </si>
  <si>
    <t>718.3</t>
  </si>
  <si>
    <t>734.1</t>
  </si>
  <si>
    <t>734.2</t>
  </si>
  <si>
    <t>740.3</t>
  </si>
  <si>
    <t>741.1</t>
  </si>
  <si>
    <t>741.2</t>
  </si>
  <si>
    <t>741.3</t>
  </si>
  <si>
    <t>742.3</t>
  </si>
  <si>
    <t>743.3</t>
  </si>
  <si>
    <t>745.1</t>
  </si>
  <si>
    <t>745.2</t>
  </si>
  <si>
    <t>763.1</t>
  </si>
  <si>
    <t>763.2</t>
  </si>
  <si>
    <t>764.1</t>
  </si>
  <si>
    <t>764.2</t>
  </si>
  <si>
    <t>770.1</t>
  </si>
  <si>
    <t>770.2</t>
  </si>
  <si>
    <t>770.3</t>
  </si>
  <si>
    <t>785.1</t>
  </si>
  <si>
    <t>785.2</t>
  </si>
  <si>
    <t>785.3</t>
  </si>
  <si>
    <t>790.1</t>
  </si>
  <si>
    <t>790.2</t>
  </si>
  <si>
    <t>790.3</t>
  </si>
  <si>
    <t>1.5.1. KOMORY SKIMMERA</t>
  </si>
  <si>
    <t>1.5.2. MOSTKI</t>
  </si>
  <si>
    <t>1.5.2.1. Mostek nr 1 TYP A(1)</t>
  </si>
  <si>
    <t>1.5.2.2. Mostek nr 2 TYP A(1)</t>
  </si>
  <si>
    <t>1.5.2.3. Mostek nr 3 TYP A(1)</t>
  </si>
  <si>
    <t>1.5.2.4. Mostek nr 4 TYP A(2)</t>
  </si>
  <si>
    <t>1.5.2.5. Mostek nr 5 TYP A(2)</t>
  </si>
  <si>
    <t>1.5.2.6. Mostek nr 6 TYP A(2)</t>
  </si>
  <si>
    <t>1.5.2.7. Mostek nr 7 TYP B</t>
  </si>
  <si>
    <t>1.5.2.8. Mostek nr 8 TYP B</t>
  </si>
  <si>
    <t>1.5.2.9. Mostek nr 9 TYP przepust DN300</t>
  </si>
  <si>
    <t>1.5.2.10. Mostek nr 10 istn. przepust DN1000</t>
  </si>
  <si>
    <t>1.5.2.11. Mostek nr 11 TYP C</t>
  </si>
  <si>
    <t>1.5.2.12. Mostek nr 12</t>
  </si>
  <si>
    <t>1.5.2.13. Mostek nr 13</t>
  </si>
  <si>
    <t>1.5.2.14. Mostek nr 14 TYP C</t>
  </si>
  <si>
    <t>1.5.2.15. Mostek nr 15 TYP C</t>
  </si>
  <si>
    <t>1.5.2.16. Mostek nr 16 i 16a TYP C</t>
  </si>
  <si>
    <t>1.5.3. UMOCNIENIE DNA ORAZ BRZEGÓW POTOKU I ZBIORNIKA</t>
  </si>
  <si>
    <t>1.5.3.1. Dno potoku na głównym rozlewisku do mostku nr 6</t>
  </si>
  <si>
    <t>1.5.3.2. Dno i brzegi potoku od mostku nr 6 do zbiornika</t>
  </si>
  <si>
    <t>1.5.3.3. Dno i brzegi zbiornika</t>
  </si>
  <si>
    <t>1.5.4. ELEMENTY DO ODŁAWIANIA LIŚCI</t>
  </si>
  <si>
    <t>1.5.5. PROGI PIĘTRZĄCE POTOKU</t>
  </si>
  <si>
    <t>1.5.6. KOMORA I KORYTO PRZY PAWILONIE WODY</t>
  </si>
  <si>
    <t>1.5.6.1. Komora rozdziału</t>
  </si>
  <si>
    <t>1.5.6.2. Koryto przy pawilonie</t>
  </si>
  <si>
    <t>1.5.7. OGRODY DESZCZOWE - STAW 1</t>
  </si>
  <si>
    <t>1.5.8. OGRODY DESZCZOWE - STAW 2</t>
  </si>
  <si>
    <t>1.5.9. OGRODY DESZCZOWE - MOKRADŁO 1</t>
  </si>
  <si>
    <t>1.5.10. OGRODY DESZCZOWE - MOKRADŁO 2</t>
  </si>
  <si>
    <t>1.5.11. OGRODY DESZCZOWE - MOKRADŁO 3</t>
  </si>
  <si>
    <t>1.5.6.1.</t>
  </si>
  <si>
    <t>1.5.6.2.</t>
  </si>
  <si>
    <t>1.5.2.16.</t>
  </si>
  <si>
    <t>1.5.2.4.</t>
  </si>
  <si>
    <t>1.5.2.5.</t>
  </si>
  <si>
    <t>1.5.2.6.</t>
  </si>
  <si>
    <t>1.5.2.7.</t>
  </si>
  <si>
    <t>1.5.2.8.</t>
  </si>
  <si>
    <t>1.5.2.9.</t>
  </si>
  <si>
    <t>1.5.2.10.</t>
  </si>
  <si>
    <t>1.5.2.11.</t>
  </si>
  <si>
    <t>1.5.2.12.</t>
  </si>
  <si>
    <t>1.5.2.13.</t>
  </si>
  <si>
    <t>1.5.2.14.</t>
  </si>
  <si>
    <t>1.5.2.15.</t>
  </si>
  <si>
    <t>1.4.2.8.4. Przy ul. Batorego</t>
  </si>
  <si>
    <t>1.4.2.8.4.</t>
  </si>
  <si>
    <t>Przy ul. Batorego</t>
  </si>
  <si>
    <t>1.11. FILTRY GLEBOWE</t>
  </si>
  <si>
    <t>KNR AT-09
0202/01</t>
  </si>
  <si>
    <t>Geowłóknina 300 g/m2</t>
  </si>
  <si>
    <t>KNR 2-01
0610/07</t>
  </si>
  <si>
    <t>Podsypka filtracyjna z kruszywa dolomitowego, frakcja 8-16mm</t>
  </si>
  <si>
    <t>Podsypka filtracyjna z grysu wapiennego, frakcja 2-8mm gr. 80cm</t>
  </si>
  <si>
    <t>Podsypka filtracyjna ze żwiru gr. 40cm</t>
  </si>
  <si>
    <t>1.12. STREFY NASADZEŃ</t>
  </si>
  <si>
    <t>KNR 2-31
0105/03;
KNR 2-31
0105/04</t>
  </si>
  <si>
    <t>Podsypka piaskowa gr. 5cm</t>
  </si>
  <si>
    <t>799.1</t>
  </si>
  <si>
    <t>799.2</t>
  </si>
  <si>
    <t>KNR 2-31
0105/03</t>
  </si>
  <si>
    <t>KNR 2-31
0105/04
(dopłata 2x)</t>
  </si>
  <si>
    <t>Podsypka filtracyjna z tłucznia dolomitowego, frakcja 31,5-63mm z piaskiem gliniastym</t>
  </si>
  <si>
    <t>KNR-W 2-01
0404/03</t>
  </si>
  <si>
    <t>Glina 5cm</t>
  </si>
  <si>
    <t>1.11.</t>
  </si>
  <si>
    <t>1.12.</t>
  </si>
  <si>
    <t>FILTRY GLEBOWE</t>
  </si>
  <si>
    <t>STREFY NASADZEŃ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</si>
</sst>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rgb="FF000000"/>
      <name val="Arial"/>
    </font>
    <font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Open Sans"/>
      <family val="2"/>
      <charset val="238"/>
    </font>
    <font>
      <i/>
      <sz val="8"/>
      <color rgb="FF000000"/>
      <name val="Open Sans"/>
      <family val="2"/>
      <charset val="238"/>
    </font>
    <font>
      <sz val="10"/>
      <color rgb="FFC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indexed="64"/>
      <name val="Arial"/>
      <family val="2"/>
      <charset val="238"/>
    </font>
    <font>
      <i/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7"/>
      <color indexed="64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8"/>
      <color rgb="FF00B0F0"/>
      <name val="Arial"/>
      <family val="2"/>
      <charset val="238"/>
    </font>
    <font>
      <sz val="10"/>
      <color rgb="FF00B0F0"/>
      <name val="Arial"/>
      <family val="2"/>
      <charset val="238"/>
    </font>
    <font>
      <sz val="8"/>
      <color rgb="FF92D050"/>
      <name val="Arial"/>
      <family val="2"/>
      <charset val="238"/>
    </font>
    <font>
      <b/>
      <sz val="8"/>
      <color rgb="FF92D050"/>
      <name val="Arial"/>
      <family val="2"/>
      <charset val="238"/>
    </font>
    <font>
      <i/>
      <sz val="8"/>
      <color rgb="FF92D050"/>
      <name val="Arial"/>
      <family val="2"/>
      <charset val="238"/>
    </font>
    <font>
      <sz val="8"/>
      <color rgb="FF7030A0"/>
      <name val="Arial"/>
      <family val="2"/>
      <charset val="238"/>
    </font>
    <font>
      <i/>
      <sz val="8"/>
      <color rgb="FF7030A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8"/>
      <color rgb="FFFF3399"/>
      <name val="Arial"/>
      <family val="2"/>
      <charset val="238"/>
    </font>
    <font>
      <sz val="8"/>
      <color rgb="FFFF3399"/>
      <name val="Arial"/>
      <family val="2"/>
      <charset val="238"/>
    </font>
    <font>
      <sz val="8"/>
      <color rgb="FFFF9900"/>
      <name val="Arial"/>
      <family val="2"/>
      <charset val="238"/>
    </font>
    <font>
      <b/>
      <sz val="8"/>
      <color rgb="FFFF99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8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6" fillId="0" borderId="0"/>
  </cellStyleXfs>
  <cellXfs count="305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4" fillId="6" borderId="1" xfId="0" applyFont="1" applyFill="1" applyBorder="1" applyAlignment="1">
      <alignment horizontal="right" vertical="center" wrapText="1"/>
    </xf>
    <xf numFmtId="2" fontId="6" fillId="0" borderId="6" xfId="0" applyNumberFormat="1" applyFont="1" applyBorder="1" applyAlignment="1">
      <alignment vertical="top"/>
    </xf>
    <xf numFmtId="0" fontId="6" fillId="7" borderId="7" xfId="0" applyFont="1" applyFill="1" applyBorder="1" applyAlignment="1">
      <alignment vertical="top" wrapText="1"/>
    </xf>
    <xf numFmtId="0" fontId="0" fillId="7" borderId="8" xfId="0" applyFill="1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0" fillId="8" borderId="0" xfId="0" applyFont="1" applyFill="1" applyAlignment="1">
      <alignment vertical="top"/>
    </xf>
    <xf numFmtId="0" fontId="4" fillId="9" borderId="1" xfId="0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right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11" borderId="9" xfId="0" applyFill="1" applyBorder="1" applyAlignment="1">
      <alignment vertical="top" wrapText="1"/>
    </xf>
    <xf numFmtId="0" fontId="9" fillId="6" borderId="1" xfId="0" applyFont="1" applyFill="1" applyBorder="1" applyAlignment="1">
      <alignment horizontal="righ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0" fillId="12" borderId="9" xfId="0" applyFill="1" applyBorder="1" applyAlignment="1">
      <alignment vertical="top" wrapText="1"/>
    </xf>
    <xf numFmtId="0" fontId="6" fillId="12" borderId="7" xfId="0" applyFont="1" applyFill="1" applyBorder="1" applyAlignment="1">
      <alignment vertical="top" wrapText="1"/>
    </xf>
    <xf numFmtId="0" fontId="0" fillId="12" borderId="8" xfId="0" applyFill="1" applyBorder="1" applyAlignment="1">
      <alignment vertical="top" wrapText="1"/>
    </xf>
    <xf numFmtId="0" fontId="0" fillId="12" borderId="10" xfId="0" applyFill="1" applyBorder="1" applyAlignment="1">
      <alignment vertical="top" wrapText="1"/>
    </xf>
    <xf numFmtId="2" fontId="6" fillId="10" borderId="6" xfId="0" applyNumberFormat="1" applyFont="1" applyFill="1" applyBorder="1" applyAlignment="1">
      <alignment vertical="top"/>
    </xf>
    <xf numFmtId="0" fontId="0" fillId="10" borderId="9" xfId="0" applyFill="1" applyBorder="1" applyAlignment="1">
      <alignment vertical="top" wrapText="1"/>
    </xf>
    <xf numFmtId="0" fontId="0" fillId="13" borderId="9" xfId="0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vertical="top"/>
    </xf>
    <xf numFmtId="0" fontId="0" fillId="14" borderId="9" xfId="0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left" vertical="center" wrapText="1"/>
    </xf>
    <xf numFmtId="2" fontId="6" fillId="15" borderId="6" xfId="0" applyNumberFormat="1" applyFont="1" applyFill="1" applyBorder="1" applyAlignment="1">
      <alignment vertical="top"/>
    </xf>
    <xf numFmtId="39" fontId="4" fillId="11" borderId="9" xfId="0" applyNumberFormat="1" applyFont="1" applyFill="1" applyBorder="1" applyAlignment="1">
      <alignment horizontal="right" vertical="center" wrapText="1"/>
    </xf>
    <xf numFmtId="0" fontId="0" fillId="11" borderId="9" xfId="0" applyFont="1" applyFill="1" applyBorder="1" applyAlignment="1">
      <alignment vertical="top"/>
    </xf>
    <xf numFmtId="39" fontId="3" fillId="11" borderId="9" xfId="0" applyNumberFormat="1" applyFont="1" applyFill="1" applyBorder="1" applyAlignment="1">
      <alignment horizontal="right" vertical="center" wrapText="1"/>
    </xf>
    <xf numFmtId="39" fontId="3" fillId="11" borderId="13" xfId="0" applyNumberFormat="1" applyFont="1" applyFill="1" applyBorder="1" applyAlignment="1">
      <alignment horizontal="right" vertical="center" wrapText="1"/>
    </xf>
    <xf numFmtId="39" fontId="3" fillId="11" borderId="1" xfId="0" applyNumberFormat="1" applyFont="1" applyFill="1" applyBorder="1" applyAlignment="1">
      <alignment horizontal="right" vertical="center" wrapText="1"/>
    </xf>
    <xf numFmtId="39" fontId="3" fillId="11" borderId="12" xfId="0" applyNumberFormat="1" applyFont="1" applyFill="1" applyBorder="1" applyAlignment="1">
      <alignment horizontal="right" vertical="center" wrapText="1"/>
    </xf>
    <xf numFmtId="0" fontId="0" fillId="11" borderId="10" xfId="0" applyFont="1" applyFill="1" applyBorder="1" applyAlignment="1">
      <alignment vertical="top"/>
    </xf>
    <xf numFmtId="0" fontId="0" fillId="10" borderId="0" xfId="0" applyFill="1" applyAlignment="1">
      <alignment vertical="top"/>
    </xf>
    <xf numFmtId="0" fontId="12" fillId="0" borderId="0" xfId="0" applyFont="1" applyFill="1" applyAlignment="1"/>
    <xf numFmtId="0" fontId="0" fillId="7" borderId="1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center" vertical="top" wrapText="1"/>
    </xf>
    <xf numFmtId="0" fontId="15" fillId="8" borderId="18" xfId="0" applyFont="1" applyFill="1" applyBorder="1" applyAlignment="1">
      <alignment horizontal="center" vertical="top" wrapText="1"/>
    </xf>
    <xf numFmtId="0" fontId="16" fillId="16" borderId="18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left" vertical="top" wrapText="1"/>
    </xf>
    <xf numFmtId="0" fontId="18" fillId="6" borderId="11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right" vertical="top" wrapText="1"/>
    </xf>
    <xf numFmtId="0" fontId="16" fillId="16" borderId="18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center" wrapText="1"/>
    </xf>
    <xf numFmtId="39" fontId="14" fillId="0" borderId="19" xfId="0" applyNumberFormat="1" applyFont="1" applyBorder="1" applyAlignment="1">
      <alignment horizontal="right" vertical="center" wrapText="1"/>
    </xf>
    <xf numFmtId="0" fontId="14" fillId="19" borderId="23" xfId="0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top" wrapText="1"/>
    </xf>
    <xf numFmtId="0" fontId="16" fillId="0" borderId="18" xfId="0" applyFont="1" applyBorder="1" applyAlignment="1">
      <alignment horizontal="left" vertical="top" wrapText="1"/>
    </xf>
    <xf numFmtId="39" fontId="16" fillId="0" borderId="19" xfId="0" applyNumberFormat="1" applyFont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20" fillId="16" borderId="18" xfId="0" applyFont="1" applyFill="1" applyBorder="1" applyAlignment="1">
      <alignment horizontal="left" vertical="center" wrapText="1"/>
    </xf>
    <xf numFmtId="0" fontId="20" fillId="16" borderId="18" xfId="0" applyFont="1" applyFill="1" applyBorder="1" applyAlignment="1">
      <alignment vertical="center" wrapText="1"/>
    </xf>
    <xf numFmtId="0" fontId="20" fillId="16" borderId="19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7" borderId="9" xfId="0" applyFont="1" applyFill="1" applyBorder="1" applyAlignment="1">
      <alignment vertical="top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2" fillId="7" borderId="8" xfId="0" applyFont="1" applyFill="1" applyBorder="1" applyAlignment="1">
      <alignment vertical="top" wrapText="1"/>
    </xf>
    <xf numFmtId="0" fontId="14" fillId="0" borderId="19" xfId="0" applyFont="1" applyBorder="1" applyAlignment="1">
      <alignment horizontal="right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righ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right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right" vertical="center" wrapText="1"/>
    </xf>
    <xf numFmtId="0" fontId="25" fillId="16" borderId="18" xfId="0" applyFont="1" applyFill="1" applyBorder="1" applyAlignment="1">
      <alignment horizontal="left" vertical="center" wrapText="1"/>
    </xf>
    <xf numFmtId="0" fontId="25" fillId="17" borderId="18" xfId="0" applyFont="1" applyFill="1" applyBorder="1" applyAlignment="1">
      <alignment horizontal="left" vertical="center" wrapText="1"/>
    </xf>
    <xf numFmtId="0" fontId="25" fillId="16" borderId="18" xfId="0" applyFont="1" applyFill="1" applyBorder="1" applyAlignment="1">
      <alignment vertical="center" wrapText="1"/>
    </xf>
    <xf numFmtId="0" fontId="25" fillId="16" borderId="19" xfId="0" applyFont="1" applyFill="1" applyBorder="1" applyAlignment="1">
      <alignment vertical="center" wrapText="1"/>
    </xf>
    <xf numFmtId="0" fontId="25" fillId="16" borderId="18" xfId="2" applyNumberFormat="1" applyFont="1" applyFill="1" applyBorder="1" applyAlignment="1">
      <alignment vertical="center" wrapText="1"/>
    </xf>
    <xf numFmtId="0" fontId="25" fillId="16" borderId="18" xfId="2" applyNumberFormat="1" applyFont="1" applyFill="1" applyBorder="1" applyAlignment="1">
      <alignment horizontal="left" vertical="center" wrapText="1"/>
    </xf>
    <xf numFmtId="0" fontId="25" fillId="16" borderId="19" xfId="2" applyNumberFormat="1" applyFont="1" applyFill="1" applyBorder="1" applyAlignment="1">
      <alignment vertical="center" wrapText="1"/>
    </xf>
    <xf numFmtId="0" fontId="24" fillId="0" borderId="18" xfId="2" applyNumberFormat="1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righ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vertical="center" wrapText="1"/>
    </xf>
    <xf numFmtId="0" fontId="25" fillId="16" borderId="25" xfId="0" applyFont="1" applyFill="1" applyBorder="1" applyAlignment="1">
      <alignment horizontal="left" vertical="center" wrapText="1"/>
    </xf>
    <xf numFmtId="2" fontId="6" fillId="0" borderId="26" xfId="0" applyNumberFormat="1" applyFont="1" applyBorder="1" applyAlignment="1">
      <alignment vertical="top"/>
    </xf>
    <xf numFmtId="0" fontId="4" fillId="4" borderId="9" xfId="0" applyFont="1" applyFill="1" applyBorder="1" applyAlignment="1">
      <alignment horizontal="center" vertical="center" wrapText="1"/>
    </xf>
    <xf numFmtId="0" fontId="25" fillId="17" borderId="9" xfId="0" applyFont="1" applyFill="1" applyBorder="1" applyAlignment="1">
      <alignment horizontal="left" vertical="center" wrapText="1"/>
    </xf>
    <xf numFmtId="2" fontId="6" fillId="0" borderId="27" xfId="0" applyNumberFormat="1" applyFont="1" applyBorder="1" applyAlignment="1">
      <alignment vertical="top"/>
    </xf>
    <xf numFmtId="0" fontId="6" fillId="12" borderId="9" xfId="0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 wrapText="1"/>
    </xf>
    <xf numFmtId="0" fontId="4" fillId="4" borderId="28" xfId="0" applyFont="1" applyFill="1" applyBorder="1" applyAlignment="1">
      <alignment horizontal="right" vertical="center" wrapText="1"/>
    </xf>
    <xf numFmtId="0" fontId="4" fillId="4" borderId="29" xfId="0" applyFont="1" applyFill="1" applyBorder="1" applyAlignment="1">
      <alignment horizontal="right" vertical="center" wrapText="1"/>
    </xf>
    <xf numFmtId="0" fontId="24" fillId="8" borderId="18" xfId="2" applyNumberFormat="1" applyFont="1" applyFill="1" applyBorder="1" applyAlignment="1">
      <alignment horizontal="center" vertical="top" wrapText="1"/>
    </xf>
    <xf numFmtId="0" fontId="24" fillId="8" borderId="18" xfId="2" applyNumberFormat="1" applyFont="1" applyFill="1" applyBorder="1" applyAlignment="1">
      <alignment horizontal="left" vertical="top" wrapText="1"/>
    </xf>
    <xf numFmtId="0" fontId="24" fillId="8" borderId="18" xfId="2" applyNumberFormat="1" applyFont="1" applyFill="1" applyBorder="1" applyAlignment="1">
      <alignment horizontal="center" vertical="center" wrapText="1"/>
    </xf>
    <xf numFmtId="0" fontId="24" fillId="8" borderId="19" xfId="2" applyNumberFormat="1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left" vertical="top" wrapText="1"/>
    </xf>
    <xf numFmtId="39" fontId="14" fillId="0" borderId="19" xfId="0" applyNumberFormat="1" applyFont="1" applyFill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left" vertical="top" wrapText="1"/>
    </xf>
    <xf numFmtId="39" fontId="16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top" wrapText="1"/>
    </xf>
    <xf numFmtId="0" fontId="0" fillId="0" borderId="9" xfId="0" applyBorder="1"/>
    <xf numFmtId="0" fontId="4" fillId="4" borderId="9" xfId="0" applyFont="1" applyFill="1" applyBorder="1" applyAlignment="1">
      <alignment horizontal="right" vertical="center" wrapText="1"/>
    </xf>
    <xf numFmtId="0" fontId="16" fillId="16" borderId="19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right" vertical="center" wrapText="1"/>
    </xf>
    <xf numFmtId="0" fontId="14" fillId="0" borderId="18" xfId="1" applyNumberFormat="1" applyFont="1" applyBorder="1" applyAlignment="1">
      <alignment horizontal="left" vertical="top" wrapText="1"/>
    </xf>
    <xf numFmtId="0" fontId="14" fillId="0" borderId="18" xfId="1" applyNumberFormat="1" applyFont="1" applyBorder="1" applyAlignment="1">
      <alignment horizontal="center" vertical="center" wrapText="1"/>
    </xf>
    <xf numFmtId="0" fontId="14" fillId="0" borderId="19" xfId="1" applyNumberFormat="1" applyFont="1" applyBorder="1" applyAlignment="1">
      <alignment horizontal="right" vertical="center" wrapText="1"/>
    </xf>
    <xf numFmtId="0" fontId="16" fillId="9" borderId="25" xfId="0" applyFont="1" applyFill="1" applyBorder="1" applyAlignment="1">
      <alignment vertical="center" wrapText="1"/>
    </xf>
    <xf numFmtId="0" fontId="25" fillId="9" borderId="25" xfId="0" applyFont="1" applyFill="1" applyBorder="1" applyAlignment="1">
      <alignment horizontal="left" vertical="center" wrapText="1"/>
    </xf>
    <xf numFmtId="0" fontId="25" fillId="9" borderId="9" xfId="0" applyFont="1" applyFill="1" applyBorder="1" applyAlignment="1">
      <alignment vertical="center" wrapText="1"/>
    </xf>
    <xf numFmtId="0" fontId="25" fillId="9" borderId="9" xfId="0" applyFont="1" applyFill="1" applyBorder="1" applyAlignment="1">
      <alignment horizontal="left" vertical="center" wrapText="1"/>
    </xf>
    <xf numFmtId="0" fontId="16" fillId="9" borderId="18" xfId="1" applyNumberFormat="1" applyFont="1" applyFill="1" applyBorder="1" applyAlignment="1">
      <alignment vertical="center" wrapText="1"/>
    </xf>
    <xf numFmtId="0" fontId="16" fillId="9" borderId="18" xfId="1" applyNumberFormat="1" applyFont="1" applyFill="1" applyBorder="1" applyAlignment="1">
      <alignment horizontal="left" vertical="center" wrapText="1"/>
    </xf>
    <xf numFmtId="0" fontId="16" fillId="9" borderId="19" xfId="1" applyNumberFormat="1" applyFont="1" applyFill="1" applyBorder="1" applyAlignment="1">
      <alignment vertical="center" wrapText="1"/>
    </xf>
    <xf numFmtId="0" fontId="14" fillId="8" borderId="18" xfId="1" applyNumberFormat="1" applyFont="1" applyFill="1" applyBorder="1" applyAlignment="1">
      <alignment horizontal="center" vertical="top" wrapText="1"/>
    </xf>
    <xf numFmtId="0" fontId="16" fillId="16" borderId="18" xfId="1" applyNumberFormat="1" applyFont="1" applyFill="1" applyBorder="1" applyAlignment="1">
      <alignment vertical="center" wrapText="1"/>
    </xf>
    <xf numFmtId="0" fontId="16" fillId="16" borderId="18" xfId="1" applyNumberFormat="1" applyFont="1" applyFill="1" applyBorder="1" applyAlignment="1">
      <alignment horizontal="left" vertical="center" wrapText="1"/>
    </xf>
    <xf numFmtId="0" fontId="16" fillId="16" borderId="19" xfId="1" applyNumberFormat="1" applyFont="1" applyFill="1" applyBorder="1" applyAlignment="1">
      <alignment vertical="center" wrapText="1"/>
    </xf>
    <xf numFmtId="0" fontId="14" fillId="0" borderId="18" xfId="1" applyNumberFormat="1" applyFont="1" applyBorder="1" applyAlignment="1">
      <alignment horizontal="center" vertical="top" wrapText="1"/>
    </xf>
    <xf numFmtId="0" fontId="14" fillId="8" borderId="18" xfId="1" applyNumberFormat="1" applyFont="1" applyFill="1" applyBorder="1" applyAlignment="1">
      <alignment horizontal="left" vertical="top" wrapText="1"/>
    </xf>
    <xf numFmtId="0" fontId="14" fillId="8" borderId="18" xfId="1" applyNumberFormat="1" applyFont="1" applyFill="1" applyBorder="1" applyAlignment="1">
      <alignment horizontal="center" vertical="center" wrapText="1"/>
    </xf>
    <xf numFmtId="0" fontId="14" fillId="8" borderId="19" xfId="1" applyNumberFormat="1" applyFont="1" applyFill="1" applyBorder="1" applyAlignment="1">
      <alignment horizontal="right" vertical="center" wrapText="1"/>
    </xf>
    <xf numFmtId="0" fontId="15" fillId="0" borderId="19" xfId="0" applyFont="1" applyBorder="1" applyAlignment="1">
      <alignment horizontal="right" vertical="center" wrapText="1"/>
    </xf>
    <xf numFmtId="0" fontId="16" fillId="9" borderId="18" xfId="0" applyFont="1" applyFill="1" applyBorder="1" applyAlignment="1">
      <alignment vertical="center" wrapText="1"/>
    </xf>
    <xf numFmtId="0" fontId="16" fillId="9" borderId="18" xfId="0" applyFont="1" applyFill="1" applyBorder="1" applyAlignment="1">
      <alignment horizontal="left" vertical="center" wrapText="1"/>
    </xf>
    <xf numFmtId="0" fontId="16" fillId="9" borderId="19" xfId="0" applyFont="1" applyFill="1" applyBorder="1" applyAlignment="1">
      <alignment vertical="center" wrapText="1"/>
    </xf>
    <xf numFmtId="2" fontId="6" fillId="0" borderId="30" xfId="0" applyNumberFormat="1" applyFont="1" applyBorder="1" applyAlignment="1">
      <alignment vertical="top"/>
    </xf>
    <xf numFmtId="2" fontId="6" fillId="10" borderId="27" xfId="0" applyNumberFormat="1" applyFont="1" applyFill="1" applyBorder="1" applyAlignment="1">
      <alignment vertical="top"/>
    </xf>
    <xf numFmtId="0" fontId="14" fillId="8" borderId="18" xfId="0" applyFont="1" applyFill="1" applyBorder="1" applyAlignment="1">
      <alignment horizontal="center" vertical="top" wrapText="1"/>
    </xf>
    <xf numFmtId="0" fontId="14" fillId="8" borderId="18" xfId="0" applyFont="1" applyFill="1" applyBorder="1" applyAlignment="1">
      <alignment horizontal="left" vertical="top" wrapText="1"/>
    </xf>
    <xf numFmtId="0" fontId="15" fillId="8" borderId="18" xfId="0" applyFont="1" applyFill="1" applyBorder="1" applyAlignment="1">
      <alignment horizontal="left" vertical="top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top" wrapText="1"/>
    </xf>
    <xf numFmtId="0" fontId="0" fillId="0" borderId="10" xfId="0" applyBorder="1"/>
    <xf numFmtId="0" fontId="24" fillId="0" borderId="18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right" vertical="center" wrapText="1"/>
    </xf>
    <xf numFmtId="0" fontId="14" fillId="0" borderId="2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8" borderId="9" xfId="0" applyFont="1" applyFill="1" applyBorder="1" applyAlignment="1">
      <alignment horizontal="center" vertical="top" wrapText="1"/>
    </xf>
    <xf numFmtId="0" fontId="15" fillId="8" borderId="9" xfId="0" applyFont="1" applyFill="1" applyBorder="1" applyAlignment="1">
      <alignment horizontal="left" vertical="top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right" vertical="center" wrapText="1"/>
    </xf>
    <xf numFmtId="39" fontId="14" fillId="0" borderId="9" xfId="0" applyNumberFormat="1" applyFont="1" applyBorder="1" applyAlignment="1">
      <alignment horizontal="right" vertical="center" wrapText="1"/>
    </xf>
    <xf numFmtId="0" fontId="14" fillId="0" borderId="2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righ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right" vertical="center" wrapText="1"/>
    </xf>
    <xf numFmtId="0" fontId="29" fillId="6" borderId="1" xfId="0" applyFont="1" applyFill="1" applyBorder="1" applyAlignment="1">
      <alignment horizontal="right" vertical="center" wrapText="1"/>
    </xf>
    <xf numFmtId="0" fontId="29" fillId="6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right" vertical="center" wrapText="1"/>
    </xf>
    <xf numFmtId="0" fontId="27" fillId="6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right" vertical="center" wrapText="1"/>
    </xf>
    <xf numFmtId="0" fontId="30" fillId="6" borderId="1" xfId="0" applyFont="1" applyFill="1" applyBorder="1" applyAlignment="1">
      <alignment horizontal="right" vertical="center" wrapText="1"/>
    </xf>
    <xf numFmtId="0" fontId="30" fillId="8" borderId="1" xfId="0" applyFont="1" applyFill="1" applyBorder="1" applyAlignment="1">
      <alignment horizontal="right" vertical="center" wrapText="1"/>
    </xf>
    <xf numFmtId="0" fontId="30" fillId="0" borderId="19" xfId="0" applyFont="1" applyBorder="1" applyAlignment="1">
      <alignment horizontal="right" vertical="center" wrapText="1"/>
    </xf>
    <xf numFmtId="0" fontId="32" fillId="6" borderId="1" xfId="0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right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lef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right" vertical="center" wrapText="1"/>
    </xf>
    <xf numFmtId="0" fontId="32" fillId="6" borderId="11" xfId="0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right" vertical="center" wrapText="1"/>
    </xf>
    <xf numFmtId="0" fontId="32" fillId="8" borderId="32" xfId="0" applyFont="1" applyFill="1" applyBorder="1" applyAlignment="1">
      <alignment horizontal="center" vertical="center" wrapText="1"/>
    </xf>
    <xf numFmtId="0" fontId="32" fillId="8" borderId="32" xfId="0" applyFont="1" applyFill="1" applyBorder="1" applyAlignment="1">
      <alignment horizontal="left" vertical="center" wrapText="1"/>
    </xf>
    <xf numFmtId="0" fontId="32" fillId="8" borderId="32" xfId="0" applyFont="1" applyFill="1" applyBorder="1" applyAlignment="1">
      <alignment horizontal="right" vertical="center" wrapText="1"/>
    </xf>
    <xf numFmtId="0" fontId="34" fillId="6" borderId="1" xfId="0" applyFont="1" applyFill="1" applyBorder="1" applyAlignment="1">
      <alignment horizontal="right"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top" wrapText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right" vertical="center" wrapText="1"/>
    </xf>
    <xf numFmtId="0" fontId="36" fillId="8" borderId="18" xfId="0" applyFont="1" applyFill="1" applyBorder="1" applyAlignment="1">
      <alignment horizontal="center" vertical="top" wrapText="1"/>
    </xf>
    <xf numFmtId="0" fontId="35" fillId="8" borderId="1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right" vertical="center" wrapText="1"/>
    </xf>
    <xf numFmtId="0" fontId="36" fillId="0" borderId="18" xfId="0" applyFont="1" applyBorder="1" applyAlignment="1">
      <alignment horizontal="center" vertical="top" wrapText="1"/>
    </xf>
    <xf numFmtId="0" fontId="36" fillId="6" borderId="1" xfId="0" applyFont="1" applyFill="1" applyBorder="1" applyAlignment="1">
      <alignment horizontal="right" vertical="center" wrapText="1"/>
    </xf>
    <xf numFmtId="0" fontId="37" fillId="5" borderId="1" xfId="0" applyFont="1" applyFill="1" applyBorder="1" applyAlignment="1">
      <alignment horizontal="right" vertical="center" wrapText="1"/>
    </xf>
    <xf numFmtId="0" fontId="37" fillId="16" borderId="18" xfId="0" applyFont="1" applyFill="1" applyBorder="1" applyAlignment="1">
      <alignment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top" wrapText="1"/>
    </xf>
    <xf numFmtId="0" fontId="35" fillId="0" borderId="33" xfId="0" applyFont="1" applyBorder="1" applyAlignment="1">
      <alignment horizontal="center" vertical="top" wrapText="1"/>
    </xf>
    <xf numFmtId="0" fontId="38" fillId="14" borderId="9" xfId="0" applyFont="1" applyFill="1" applyBorder="1" applyAlignment="1">
      <alignment vertical="top" wrapText="1"/>
    </xf>
    <xf numFmtId="0" fontId="38" fillId="12" borderId="9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right" vertical="center" wrapText="1"/>
    </xf>
    <xf numFmtId="0" fontId="37" fillId="5" borderId="1" xfId="0" applyFont="1" applyFill="1" applyBorder="1" applyAlignment="1">
      <alignment horizontal="left" vertical="center" wrapText="1"/>
    </xf>
    <xf numFmtId="0" fontId="39" fillId="5" borderId="1" xfId="0" applyFont="1" applyFill="1" applyBorder="1" applyAlignment="1">
      <alignment horizontal="left" vertical="center" wrapText="1"/>
    </xf>
    <xf numFmtId="0" fontId="40" fillId="6" borderId="1" xfId="0" applyFont="1" applyFill="1" applyBorder="1" applyAlignment="1">
      <alignment horizontal="right" vertical="center" wrapText="1"/>
    </xf>
    <xf numFmtId="0" fontId="40" fillId="6" borderId="1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right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right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left" vertical="center" wrapText="1"/>
    </xf>
    <xf numFmtId="0" fontId="41" fillId="8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73A641DA-D68D-4AC6-B37C-E61FF02F0CEF}"/>
    <cellStyle name="Normalny 3" xfId="2" xr:uid="{4EFA0F47-122C-4AC3-9DFD-DD6B76E11583}"/>
  </cellStyles>
  <dxfs count="0"/>
  <tableStyles count="0" defaultTableStyle="TableStyleMedium2" defaultPivotStyle="PivotStyleLight16"/>
  <colors>
    <mruColors>
      <color rgb="FFFF9900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205</xdr:row>
      <xdr:rowOff>30480</xdr:rowOff>
    </xdr:from>
    <xdr:to>
      <xdr:col>2</xdr:col>
      <xdr:colOff>899160</xdr:colOff>
      <xdr:row>209</xdr:row>
      <xdr:rowOff>121920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29FB7411-9734-4192-AC25-0861197B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11080"/>
          <a:ext cx="485394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107</xdr:row>
      <xdr:rowOff>129540</xdr:rowOff>
    </xdr:from>
    <xdr:to>
      <xdr:col>6</xdr:col>
      <xdr:colOff>800100</xdr:colOff>
      <xdr:row>112</xdr:row>
      <xdr:rowOff>60960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24323236-AF4D-4B0D-9CB7-EF0BC0DC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3524190"/>
          <a:ext cx="5114925" cy="741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1295400</xdr:colOff>
      <xdr:row>1335</xdr:row>
      <xdr:rowOff>129540</xdr:rowOff>
    </xdr:from>
    <xdr:to>
      <xdr:col>7</xdr:col>
      <xdr:colOff>373380</xdr:colOff>
      <xdr:row>1340</xdr:row>
      <xdr:rowOff>60960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60ED58C5-9F70-4393-A953-322B519E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660" y="374660160"/>
          <a:ext cx="4922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227</xdr:row>
      <xdr:rowOff>0</xdr:rowOff>
    </xdr:from>
    <xdr:to>
      <xdr:col>6</xdr:col>
      <xdr:colOff>167640</xdr:colOff>
      <xdr:row>231</xdr:row>
      <xdr:rowOff>60960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13DFDBCE-5E05-4FB9-85F1-C01708A4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" y="39517320"/>
          <a:ext cx="4922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891540</xdr:colOff>
      <xdr:row>598</xdr:row>
      <xdr:rowOff>7620</xdr:rowOff>
    </xdr:from>
    <xdr:to>
      <xdr:col>7</xdr:col>
      <xdr:colOff>205740</xdr:colOff>
      <xdr:row>602</xdr:row>
      <xdr:rowOff>68580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F2C70EE8-D9BD-4DA2-8EBF-74D0144E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3525200"/>
          <a:ext cx="4922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42</xdr:row>
      <xdr:rowOff>129540</xdr:rowOff>
    </xdr:from>
    <xdr:to>
      <xdr:col>5</xdr:col>
      <xdr:colOff>373380</xdr:colOff>
      <xdr:row>47</xdr:row>
      <xdr:rowOff>60960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C7663B2-3339-497D-985D-C5240FEC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39375515"/>
          <a:ext cx="5050155" cy="741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1295400</xdr:colOff>
      <xdr:row>369</xdr:row>
      <xdr:rowOff>129540</xdr:rowOff>
    </xdr:from>
    <xdr:to>
      <xdr:col>7</xdr:col>
      <xdr:colOff>373380</xdr:colOff>
      <xdr:row>374</xdr:row>
      <xdr:rowOff>60960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EF1A7785-C980-44FA-A2B4-C0ECDDAF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660" y="381121920"/>
          <a:ext cx="4922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58</xdr:row>
      <xdr:rowOff>129540</xdr:rowOff>
    </xdr:from>
    <xdr:to>
      <xdr:col>5</xdr:col>
      <xdr:colOff>373380</xdr:colOff>
      <xdr:row>63</xdr:row>
      <xdr:rowOff>60960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A3CAA9C5-CF18-4E7A-B1A6-9AD9B235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39375515"/>
          <a:ext cx="5050155" cy="741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1295400</xdr:colOff>
      <xdr:row>464</xdr:row>
      <xdr:rowOff>129540</xdr:rowOff>
    </xdr:from>
    <xdr:to>
      <xdr:col>7</xdr:col>
      <xdr:colOff>373380</xdr:colOff>
      <xdr:row>469</xdr:row>
      <xdr:rowOff>60960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DF1005D8-47BB-4469-BDF5-0947FD2A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13010315"/>
          <a:ext cx="5050155" cy="741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19</xdr:row>
      <xdr:rowOff>129540</xdr:rowOff>
    </xdr:from>
    <xdr:to>
      <xdr:col>5</xdr:col>
      <xdr:colOff>373380</xdr:colOff>
      <xdr:row>24</xdr:row>
      <xdr:rowOff>60960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BE51E43D-0D83-4CF5-AC64-157C0AA3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10702290"/>
          <a:ext cx="5678805" cy="741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5"/>
  <sheetViews>
    <sheetView tabSelected="1" topLeftCell="A115" workbookViewId="0">
      <selection activeCell="B133" sqref="B133"/>
    </sheetView>
  </sheetViews>
  <sheetFormatPr defaultColWidth="11.42578125" defaultRowHeight="12.75" customHeight="1" x14ac:dyDescent="0.2"/>
  <cols>
    <col min="1" max="1" width="8.5703125" style="8" customWidth="1"/>
    <col min="2" max="2" width="49.140625" style="8" customWidth="1"/>
    <col min="3" max="3" width="14.28515625" style="8" customWidth="1"/>
    <col min="4" max="16384" width="11.42578125" style="8"/>
  </cols>
  <sheetData>
    <row r="1" spans="1:5" ht="29.25" customHeight="1" x14ac:dyDescent="0.2">
      <c r="D1" s="295" t="s">
        <v>3264</v>
      </c>
      <c r="E1" s="295"/>
    </row>
    <row r="2" spans="1:5" ht="22.5" customHeight="1" x14ac:dyDescent="0.2">
      <c r="A2" s="292" t="s">
        <v>0</v>
      </c>
      <c r="B2" s="292"/>
      <c r="C2" s="292"/>
    </row>
    <row r="3" spans="1:5" ht="22.9" customHeight="1" x14ac:dyDescent="0.2">
      <c r="A3" s="293" t="s">
        <v>1</v>
      </c>
      <c r="B3" s="293"/>
      <c r="C3" s="293"/>
      <c r="D3" s="293"/>
      <c r="E3" s="293"/>
    </row>
    <row r="4" spans="1:5" ht="22.5" customHeight="1" x14ac:dyDescent="0.2">
      <c r="A4" s="34" t="s">
        <v>2</v>
      </c>
      <c r="B4" s="34" t="s">
        <v>3</v>
      </c>
      <c r="C4" s="18" t="s">
        <v>4</v>
      </c>
      <c r="D4" s="18" t="s">
        <v>5</v>
      </c>
      <c r="E4" s="18" t="s">
        <v>6</v>
      </c>
    </row>
    <row r="5" spans="1:5" ht="12.75" customHeight="1" x14ac:dyDescent="0.2">
      <c r="A5" s="35" t="s">
        <v>7</v>
      </c>
      <c r="B5" s="35" t="s">
        <v>8</v>
      </c>
      <c r="C5" s="50" t="s">
        <v>9</v>
      </c>
      <c r="D5" s="50" t="s">
        <v>10</v>
      </c>
      <c r="E5" s="50" t="s">
        <v>11</v>
      </c>
    </row>
    <row r="6" spans="1:5" ht="15" x14ac:dyDescent="0.2">
      <c r="A6" s="47" t="s">
        <v>12</v>
      </c>
      <c r="B6" s="48" t="s">
        <v>13</v>
      </c>
      <c r="C6" s="65"/>
      <c r="D6" s="66"/>
      <c r="E6" s="66"/>
    </row>
    <row r="7" spans="1:5" x14ac:dyDescent="0.2">
      <c r="A7" s="41" t="s">
        <v>14</v>
      </c>
      <c r="B7" s="49" t="s">
        <v>15</v>
      </c>
      <c r="C7" s="67"/>
      <c r="D7" s="66"/>
      <c r="E7" s="66"/>
    </row>
    <row r="8" spans="1:5" x14ac:dyDescent="0.2">
      <c r="A8" s="41" t="s">
        <v>16</v>
      </c>
      <c r="B8" s="49" t="s">
        <v>17</v>
      </c>
      <c r="C8" s="67"/>
      <c r="D8" s="66"/>
      <c r="E8" s="66"/>
    </row>
    <row r="9" spans="1:5" x14ac:dyDescent="0.2">
      <c r="A9" s="41" t="s">
        <v>18</v>
      </c>
      <c r="B9" s="49" t="s">
        <v>19</v>
      </c>
      <c r="C9" s="67"/>
      <c r="D9" s="66"/>
      <c r="E9" s="66"/>
    </row>
    <row r="10" spans="1:5" x14ac:dyDescent="0.2">
      <c r="A10" s="41" t="s">
        <v>20</v>
      </c>
      <c r="B10" s="49" t="s">
        <v>21</v>
      </c>
      <c r="C10" s="67"/>
      <c r="D10" s="66"/>
      <c r="E10" s="66"/>
    </row>
    <row r="11" spans="1:5" x14ac:dyDescent="0.2">
      <c r="A11" s="41" t="s">
        <v>22</v>
      </c>
      <c r="B11" s="49" t="s">
        <v>23</v>
      </c>
      <c r="C11" s="67"/>
      <c r="D11" s="66"/>
      <c r="E11" s="66"/>
    </row>
    <row r="12" spans="1:5" x14ac:dyDescent="0.2">
      <c r="A12" s="41" t="s">
        <v>24</v>
      </c>
      <c r="B12" s="49" t="s">
        <v>25</v>
      </c>
      <c r="C12" s="67"/>
      <c r="D12" s="66"/>
      <c r="E12" s="66"/>
    </row>
    <row r="13" spans="1:5" x14ac:dyDescent="0.2">
      <c r="A13" s="41" t="s">
        <v>26</v>
      </c>
      <c r="B13" s="49" t="s">
        <v>27</v>
      </c>
      <c r="C13" s="67"/>
      <c r="D13" s="66"/>
      <c r="E13" s="66"/>
    </row>
    <row r="14" spans="1:5" x14ac:dyDescent="0.2">
      <c r="A14" s="41" t="s">
        <v>28</v>
      </c>
      <c r="B14" s="49" t="s">
        <v>29</v>
      </c>
      <c r="C14" s="67"/>
      <c r="D14" s="66"/>
      <c r="E14" s="66"/>
    </row>
    <row r="15" spans="1:5" x14ac:dyDescent="0.2">
      <c r="A15" s="41" t="s">
        <v>30</v>
      </c>
      <c r="B15" s="49" t="s">
        <v>31</v>
      </c>
      <c r="C15" s="67"/>
      <c r="D15" s="66"/>
      <c r="E15" s="66"/>
    </row>
    <row r="16" spans="1:5" x14ac:dyDescent="0.2">
      <c r="A16" s="41" t="s">
        <v>32</v>
      </c>
      <c r="B16" s="49" t="s">
        <v>33</v>
      </c>
      <c r="C16" s="67"/>
      <c r="D16" s="66"/>
      <c r="E16" s="66"/>
    </row>
    <row r="17" spans="1:5" x14ac:dyDescent="0.2">
      <c r="A17" s="41" t="s">
        <v>34</v>
      </c>
      <c r="B17" s="49" t="s">
        <v>35</v>
      </c>
      <c r="C17" s="67"/>
      <c r="D17" s="66"/>
      <c r="E17" s="66"/>
    </row>
    <row r="18" spans="1:5" x14ac:dyDescent="0.2">
      <c r="A18" s="41" t="s">
        <v>36</v>
      </c>
      <c r="B18" s="49" t="s">
        <v>37</v>
      </c>
      <c r="C18" s="67"/>
      <c r="D18" s="66"/>
      <c r="E18" s="66"/>
    </row>
    <row r="19" spans="1:5" x14ac:dyDescent="0.2">
      <c r="A19" s="41" t="s">
        <v>38</v>
      </c>
      <c r="B19" s="49" t="s">
        <v>39</v>
      </c>
      <c r="C19" s="67"/>
      <c r="D19" s="66"/>
      <c r="E19" s="66"/>
    </row>
    <row r="20" spans="1:5" x14ac:dyDescent="0.2">
      <c r="A20" s="41" t="s">
        <v>40</v>
      </c>
      <c r="B20" s="49" t="s">
        <v>41</v>
      </c>
      <c r="C20" s="67"/>
      <c r="D20" s="66"/>
      <c r="E20" s="66"/>
    </row>
    <row r="21" spans="1:5" x14ac:dyDescent="0.2">
      <c r="A21" s="41" t="s">
        <v>42</v>
      </c>
      <c r="B21" s="49" t="s">
        <v>43</v>
      </c>
      <c r="C21" s="67"/>
      <c r="D21" s="66"/>
      <c r="E21" s="66"/>
    </row>
    <row r="22" spans="1:5" x14ac:dyDescent="0.2">
      <c r="A22" s="41" t="s">
        <v>44</v>
      </c>
      <c r="B22" s="49" t="s">
        <v>45</v>
      </c>
      <c r="C22" s="67"/>
      <c r="D22" s="66"/>
      <c r="E22" s="66"/>
    </row>
    <row r="23" spans="1:5" x14ac:dyDescent="0.2">
      <c r="A23" s="41" t="s">
        <v>46</v>
      </c>
      <c r="B23" s="49" t="s">
        <v>47</v>
      </c>
      <c r="C23" s="67"/>
      <c r="D23" s="66"/>
      <c r="E23" s="66"/>
    </row>
    <row r="24" spans="1:5" x14ac:dyDescent="0.2">
      <c r="A24" s="41" t="s">
        <v>48</v>
      </c>
      <c r="B24" s="49" t="s">
        <v>49</v>
      </c>
      <c r="C24" s="67"/>
      <c r="D24" s="66"/>
      <c r="E24" s="66"/>
    </row>
    <row r="25" spans="1:5" x14ac:dyDescent="0.2">
      <c r="A25" s="41" t="s">
        <v>50</v>
      </c>
      <c r="B25" s="49" t="s">
        <v>51</v>
      </c>
      <c r="C25" s="67"/>
      <c r="D25" s="66"/>
      <c r="E25" s="66"/>
    </row>
    <row r="26" spans="1:5" x14ac:dyDescent="0.2">
      <c r="A26" s="41" t="s">
        <v>52</v>
      </c>
      <c r="B26" s="49" t="s">
        <v>53</v>
      </c>
      <c r="C26" s="67"/>
      <c r="D26" s="66"/>
      <c r="E26" s="66"/>
    </row>
    <row r="27" spans="1:5" x14ac:dyDescent="0.2">
      <c r="A27" s="41" t="s">
        <v>54</v>
      </c>
      <c r="B27" s="40" t="s">
        <v>55</v>
      </c>
      <c r="C27" s="68"/>
      <c r="D27" s="66"/>
      <c r="E27" s="66"/>
    </row>
    <row r="28" spans="1:5" x14ac:dyDescent="0.2">
      <c r="A28" s="41" t="s">
        <v>56</v>
      </c>
      <c r="B28" s="40" t="s">
        <v>57</v>
      </c>
      <c r="C28" s="69"/>
      <c r="D28" s="66"/>
      <c r="E28" s="66"/>
    </row>
    <row r="29" spans="1:5" x14ac:dyDescent="0.2">
      <c r="A29" s="41" t="s">
        <v>58</v>
      </c>
      <c r="B29" s="40" t="s">
        <v>59</v>
      </c>
      <c r="C29" s="69"/>
      <c r="D29" s="66"/>
      <c r="E29" s="66"/>
    </row>
    <row r="30" spans="1:5" x14ac:dyDescent="0.2">
      <c r="A30" s="41" t="s">
        <v>60</v>
      </c>
      <c r="B30" s="40" t="s">
        <v>61</v>
      </c>
      <c r="C30" s="69"/>
      <c r="D30" s="66"/>
      <c r="E30" s="66"/>
    </row>
    <row r="31" spans="1:5" x14ac:dyDescent="0.2">
      <c r="A31" s="41" t="s">
        <v>62</v>
      </c>
      <c r="B31" s="40" t="s">
        <v>63</v>
      </c>
      <c r="C31" s="69"/>
      <c r="D31" s="66"/>
      <c r="E31" s="66"/>
    </row>
    <row r="32" spans="1:5" x14ac:dyDescent="0.2">
      <c r="A32" s="41" t="s">
        <v>64</v>
      </c>
      <c r="B32" s="40" t="s">
        <v>65</v>
      </c>
      <c r="C32" s="69"/>
      <c r="D32" s="66"/>
      <c r="E32" s="66"/>
    </row>
    <row r="33" spans="1:5" x14ac:dyDescent="0.2">
      <c r="A33" s="41" t="s">
        <v>66</v>
      </c>
      <c r="B33" s="40" t="s">
        <v>67</v>
      </c>
      <c r="C33" s="69"/>
      <c r="D33" s="66"/>
      <c r="E33" s="66"/>
    </row>
    <row r="34" spans="1:5" x14ac:dyDescent="0.2">
      <c r="A34" s="41" t="s">
        <v>68</v>
      </c>
      <c r="B34" s="40" t="s">
        <v>69</v>
      </c>
      <c r="C34" s="69"/>
      <c r="D34" s="66"/>
      <c r="E34" s="66"/>
    </row>
    <row r="35" spans="1:5" x14ac:dyDescent="0.2">
      <c r="A35" s="41" t="s">
        <v>70</v>
      </c>
      <c r="B35" s="40" t="s">
        <v>71</v>
      </c>
      <c r="C35" s="69"/>
      <c r="D35" s="66"/>
      <c r="E35" s="66"/>
    </row>
    <row r="36" spans="1:5" x14ac:dyDescent="0.2">
      <c r="A36" s="41" t="s">
        <v>72</v>
      </c>
      <c r="B36" s="40" t="s">
        <v>73</v>
      </c>
      <c r="C36" s="69"/>
      <c r="D36" s="66"/>
      <c r="E36" s="66"/>
    </row>
    <row r="37" spans="1:5" x14ac:dyDescent="0.2">
      <c r="A37" s="41" t="s">
        <v>74</v>
      </c>
      <c r="B37" s="40" t="s">
        <v>75</v>
      </c>
      <c r="C37" s="69"/>
      <c r="D37" s="66"/>
      <c r="E37" s="66"/>
    </row>
    <row r="38" spans="1:5" x14ac:dyDescent="0.2">
      <c r="A38" s="41" t="s">
        <v>76</v>
      </c>
      <c r="B38" s="40" t="s">
        <v>49</v>
      </c>
      <c r="C38" s="69"/>
      <c r="D38" s="66"/>
      <c r="E38" s="66"/>
    </row>
    <row r="39" spans="1:5" x14ac:dyDescent="0.2">
      <c r="A39" s="41" t="s">
        <v>77</v>
      </c>
      <c r="B39" s="40" t="s">
        <v>78</v>
      </c>
      <c r="C39" s="69"/>
      <c r="D39" s="66"/>
      <c r="E39" s="66"/>
    </row>
    <row r="40" spans="1:5" x14ac:dyDescent="0.2">
      <c r="A40" s="41" t="s">
        <v>79</v>
      </c>
      <c r="B40" s="40" t="s">
        <v>80</v>
      </c>
      <c r="C40" s="69"/>
      <c r="D40" s="66"/>
      <c r="E40" s="66"/>
    </row>
    <row r="41" spans="1:5" x14ac:dyDescent="0.2">
      <c r="A41" s="41" t="s">
        <v>81</v>
      </c>
      <c r="B41" s="40" t="s">
        <v>82</v>
      </c>
      <c r="C41" s="69"/>
      <c r="D41" s="66"/>
      <c r="E41" s="66"/>
    </row>
    <row r="42" spans="1:5" x14ac:dyDescent="0.2">
      <c r="A42" s="41" t="s">
        <v>83</v>
      </c>
      <c r="B42" s="40" t="s">
        <v>84</v>
      </c>
      <c r="C42" s="69"/>
      <c r="D42" s="66"/>
      <c r="E42" s="66"/>
    </row>
    <row r="43" spans="1:5" x14ac:dyDescent="0.2">
      <c r="A43" s="41" t="s">
        <v>85</v>
      </c>
      <c r="B43" s="40" t="s">
        <v>86</v>
      </c>
      <c r="C43" s="69"/>
      <c r="D43" s="66"/>
      <c r="E43" s="66"/>
    </row>
    <row r="44" spans="1:5" x14ac:dyDescent="0.2">
      <c r="A44" s="41" t="s">
        <v>87</v>
      </c>
      <c r="B44" s="40" t="s">
        <v>88</v>
      </c>
      <c r="C44" s="69"/>
      <c r="D44" s="66"/>
      <c r="E44" s="66"/>
    </row>
    <row r="45" spans="1:5" x14ac:dyDescent="0.2">
      <c r="A45" s="41" t="s">
        <v>89</v>
      </c>
      <c r="B45" s="40" t="s">
        <v>90</v>
      </c>
      <c r="C45" s="69"/>
      <c r="D45" s="66"/>
      <c r="E45" s="66"/>
    </row>
    <row r="46" spans="1:5" x14ac:dyDescent="0.2">
      <c r="A46" s="41" t="s">
        <v>92</v>
      </c>
      <c r="B46" s="40" t="s">
        <v>93</v>
      </c>
      <c r="C46" s="69"/>
      <c r="D46" s="66"/>
      <c r="E46" s="66"/>
    </row>
    <row r="47" spans="1:5" x14ac:dyDescent="0.2">
      <c r="A47" s="41" t="s">
        <v>94</v>
      </c>
      <c r="B47" s="40" t="s">
        <v>51</v>
      </c>
      <c r="C47" s="69"/>
      <c r="D47" s="66"/>
      <c r="E47" s="66"/>
    </row>
    <row r="48" spans="1:5" x14ac:dyDescent="0.2">
      <c r="A48" s="41" t="s">
        <v>95</v>
      </c>
      <c r="B48" s="40" t="s">
        <v>96</v>
      </c>
      <c r="C48" s="69"/>
      <c r="D48" s="66"/>
      <c r="E48" s="66"/>
    </row>
    <row r="49" spans="1:5" x14ac:dyDescent="0.2">
      <c r="A49" s="41" t="s">
        <v>97</v>
      </c>
      <c r="B49" s="40" t="s">
        <v>59</v>
      </c>
      <c r="C49" s="69"/>
      <c r="D49" s="66"/>
      <c r="E49" s="66"/>
    </row>
    <row r="50" spans="1:5" x14ac:dyDescent="0.2">
      <c r="A50" s="41" t="s">
        <v>98</v>
      </c>
      <c r="B50" s="40" t="s">
        <v>67</v>
      </c>
      <c r="C50" s="69"/>
      <c r="D50" s="66"/>
      <c r="E50" s="66"/>
    </row>
    <row r="51" spans="1:5" x14ac:dyDescent="0.2">
      <c r="A51" s="41" t="s">
        <v>99</v>
      </c>
      <c r="B51" s="40" t="s">
        <v>100</v>
      </c>
      <c r="C51" s="69"/>
      <c r="D51" s="66"/>
      <c r="E51" s="66"/>
    </row>
    <row r="52" spans="1:5" x14ac:dyDescent="0.2">
      <c r="A52" s="41" t="s">
        <v>101</v>
      </c>
      <c r="B52" s="40" t="s">
        <v>102</v>
      </c>
      <c r="C52" s="69"/>
      <c r="D52" s="66"/>
      <c r="E52" s="66"/>
    </row>
    <row r="53" spans="1:5" x14ac:dyDescent="0.2">
      <c r="A53" s="41" t="s">
        <v>103</v>
      </c>
      <c r="B53" s="40" t="s">
        <v>104</v>
      </c>
      <c r="C53" s="69"/>
      <c r="D53" s="66"/>
      <c r="E53" s="66"/>
    </row>
    <row r="54" spans="1:5" x14ac:dyDescent="0.2">
      <c r="A54" s="41" t="s">
        <v>105</v>
      </c>
      <c r="B54" s="40" t="s">
        <v>106</v>
      </c>
      <c r="C54" s="69"/>
      <c r="D54" s="66"/>
      <c r="E54" s="66"/>
    </row>
    <row r="55" spans="1:5" x14ac:dyDescent="0.2">
      <c r="A55" s="41" t="s">
        <v>107</v>
      </c>
      <c r="B55" s="40" t="s">
        <v>108</v>
      </c>
      <c r="C55" s="70"/>
      <c r="D55" s="71"/>
      <c r="E55" s="71"/>
    </row>
    <row r="56" spans="1:5" x14ac:dyDescent="0.2">
      <c r="A56" s="41" t="s">
        <v>109</v>
      </c>
      <c r="B56" s="49" t="s">
        <v>110</v>
      </c>
      <c r="C56" s="67"/>
      <c r="D56" s="66"/>
      <c r="E56" s="66"/>
    </row>
    <row r="57" spans="1:5" x14ac:dyDescent="0.2">
      <c r="A57" s="41" t="s">
        <v>111</v>
      </c>
      <c r="B57" s="49" t="s">
        <v>112</v>
      </c>
      <c r="C57" s="67"/>
      <c r="D57" s="66"/>
      <c r="E57" s="66"/>
    </row>
    <row r="58" spans="1:5" x14ac:dyDescent="0.2">
      <c r="A58" s="41" t="s">
        <v>113</v>
      </c>
      <c r="B58" s="49" t="s">
        <v>114</v>
      </c>
      <c r="C58" s="67"/>
      <c r="D58" s="66"/>
      <c r="E58" s="66"/>
    </row>
    <row r="59" spans="1:5" x14ac:dyDescent="0.2">
      <c r="A59" s="41" t="s">
        <v>115</v>
      </c>
      <c r="B59" s="49" t="s">
        <v>116</v>
      </c>
      <c r="C59" s="67"/>
      <c r="D59" s="66"/>
      <c r="E59" s="66"/>
    </row>
    <row r="60" spans="1:5" x14ac:dyDescent="0.2">
      <c r="A60" s="41" t="s">
        <v>117</v>
      </c>
      <c r="B60" s="49" t="s">
        <v>118</v>
      </c>
      <c r="C60" s="67"/>
      <c r="D60" s="66"/>
      <c r="E60" s="66"/>
    </row>
    <row r="61" spans="1:5" x14ac:dyDescent="0.2">
      <c r="A61" s="41" t="s">
        <v>119</v>
      </c>
      <c r="B61" s="49" t="s">
        <v>120</v>
      </c>
      <c r="C61" s="67"/>
      <c r="D61" s="66"/>
      <c r="E61" s="66"/>
    </row>
    <row r="62" spans="1:5" ht="22.5" x14ac:dyDescent="0.2">
      <c r="A62" s="41" t="s">
        <v>121</v>
      </c>
      <c r="B62" s="49" t="s">
        <v>122</v>
      </c>
      <c r="C62" s="67"/>
      <c r="D62" s="66"/>
      <c r="E62" s="66"/>
    </row>
    <row r="63" spans="1:5" x14ac:dyDescent="0.2">
      <c r="A63" s="281" t="s">
        <v>3457</v>
      </c>
      <c r="B63" s="282" t="s">
        <v>3458</v>
      </c>
      <c r="C63" s="67"/>
      <c r="D63" s="66"/>
      <c r="E63" s="66"/>
    </row>
    <row r="64" spans="1:5" x14ac:dyDescent="0.2">
      <c r="A64" s="41" t="s">
        <v>123</v>
      </c>
      <c r="B64" s="49" t="s">
        <v>71</v>
      </c>
      <c r="C64" s="67"/>
      <c r="D64" s="66"/>
      <c r="E64" s="66"/>
    </row>
    <row r="65" spans="1:5" x14ac:dyDescent="0.2">
      <c r="A65" s="41" t="s">
        <v>124</v>
      </c>
      <c r="B65" s="49" t="s">
        <v>125</v>
      </c>
      <c r="C65" s="67"/>
      <c r="D65" s="66"/>
      <c r="E65" s="66"/>
    </row>
    <row r="66" spans="1:5" x14ac:dyDescent="0.2">
      <c r="A66" s="41" t="s">
        <v>126</v>
      </c>
      <c r="B66" s="49" t="s">
        <v>127</v>
      </c>
      <c r="C66" s="67"/>
      <c r="D66" s="66"/>
      <c r="E66" s="66"/>
    </row>
    <row r="67" spans="1:5" x14ac:dyDescent="0.2">
      <c r="A67" s="41" t="s">
        <v>128</v>
      </c>
      <c r="B67" s="49" t="s">
        <v>78</v>
      </c>
      <c r="C67" s="67"/>
      <c r="D67" s="66"/>
      <c r="E67" s="66"/>
    </row>
    <row r="68" spans="1:5" x14ac:dyDescent="0.2">
      <c r="A68" s="41" t="s">
        <v>129</v>
      </c>
      <c r="B68" s="49" t="s">
        <v>130</v>
      </c>
      <c r="C68" s="67"/>
      <c r="D68" s="66"/>
      <c r="E68" s="66"/>
    </row>
    <row r="69" spans="1:5" x14ac:dyDescent="0.2">
      <c r="A69" s="263" t="s">
        <v>131</v>
      </c>
      <c r="B69" s="49" t="s">
        <v>144</v>
      </c>
      <c r="C69" s="67"/>
      <c r="D69" s="66"/>
      <c r="E69" s="66"/>
    </row>
    <row r="70" spans="1:5" x14ac:dyDescent="0.2">
      <c r="A70" s="263" t="s">
        <v>133</v>
      </c>
      <c r="B70" s="49" t="s">
        <v>134</v>
      </c>
      <c r="C70" s="67"/>
      <c r="D70" s="66"/>
      <c r="E70" s="66"/>
    </row>
    <row r="71" spans="1:5" x14ac:dyDescent="0.2">
      <c r="A71" s="263" t="s">
        <v>135</v>
      </c>
      <c r="B71" s="49" t="s">
        <v>136</v>
      </c>
      <c r="C71" s="67"/>
      <c r="D71" s="66"/>
      <c r="E71" s="66"/>
    </row>
    <row r="72" spans="1:5" x14ac:dyDescent="0.2">
      <c r="A72" s="263" t="s">
        <v>137</v>
      </c>
      <c r="B72" s="49" t="s">
        <v>138</v>
      </c>
      <c r="C72" s="67"/>
      <c r="D72" s="66"/>
      <c r="E72" s="66"/>
    </row>
    <row r="73" spans="1:5" x14ac:dyDescent="0.2">
      <c r="A73" s="263" t="s">
        <v>143</v>
      </c>
      <c r="B73" s="49" t="s">
        <v>149</v>
      </c>
      <c r="C73" s="67"/>
      <c r="D73" s="66"/>
      <c r="E73" s="66"/>
    </row>
    <row r="74" spans="1:5" x14ac:dyDescent="0.2">
      <c r="A74" s="263" t="s">
        <v>145</v>
      </c>
      <c r="B74" s="49" t="s">
        <v>151</v>
      </c>
      <c r="C74" s="67"/>
      <c r="D74" s="66"/>
      <c r="E74" s="66"/>
    </row>
    <row r="75" spans="1:5" x14ac:dyDescent="0.2">
      <c r="A75" s="263" t="s">
        <v>146</v>
      </c>
      <c r="B75" s="49" t="s">
        <v>153</v>
      </c>
      <c r="C75" s="67"/>
      <c r="D75" s="66"/>
      <c r="E75" s="66"/>
    </row>
    <row r="76" spans="1:5" x14ac:dyDescent="0.2">
      <c r="A76" s="263" t="s">
        <v>147</v>
      </c>
      <c r="B76" s="49" t="s">
        <v>155</v>
      </c>
      <c r="C76" s="67"/>
      <c r="D76" s="66"/>
      <c r="E76" s="66"/>
    </row>
    <row r="77" spans="1:5" x14ac:dyDescent="0.2">
      <c r="A77" s="263" t="s">
        <v>3444</v>
      </c>
      <c r="B77" s="49" t="s">
        <v>156</v>
      </c>
      <c r="C77" s="67"/>
      <c r="D77" s="66"/>
      <c r="E77" s="66"/>
    </row>
    <row r="78" spans="1:5" x14ac:dyDescent="0.2">
      <c r="A78" s="263" t="s">
        <v>3445</v>
      </c>
      <c r="B78" s="49" t="s">
        <v>157</v>
      </c>
      <c r="C78" s="67"/>
      <c r="D78" s="66"/>
      <c r="E78" s="66"/>
    </row>
    <row r="79" spans="1:5" x14ac:dyDescent="0.2">
      <c r="A79" s="263" t="s">
        <v>3446</v>
      </c>
      <c r="B79" s="49" t="s">
        <v>158</v>
      </c>
      <c r="C79" s="67"/>
      <c r="D79" s="66"/>
      <c r="E79" s="66"/>
    </row>
    <row r="80" spans="1:5" x14ac:dyDescent="0.2">
      <c r="A80" s="263" t="s">
        <v>3447</v>
      </c>
      <c r="B80" s="49" t="s">
        <v>159</v>
      </c>
      <c r="C80" s="67"/>
      <c r="D80" s="66"/>
      <c r="E80" s="66"/>
    </row>
    <row r="81" spans="1:5" x14ac:dyDescent="0.2">
      <c r="A81" s="263" t="s">
        <v>3448</v>
      </c>
      <c r="B81" s="49" t="s">
        <v>160</v>
      </c>
      <c r="C81" s="67"/>
      <c r="D81" s="66"/>
      <c r="E81" s="66"/>
    </row>
    <row r="82" spans="1:5" x14ac:dyDescent="0.2">
      <c r="A82" s="263" t="s">
        <v>3449</v>
      </c>
      <c r="B82" s="49" t="s">
        <v>161</v>
      </c>
      <c r="C82" s="67"/>
      <c r="D82" s="66"/>
      <c r="E82" s="66"/>
    </row>
    <row r="83" spans="1:5" x14ac:dyDescent="0.2">
      <c r="A83" s="263" t="s">
        <v>3450</v>
      </c>
      <c r="B83" s="49" t="s">
        <v>162</v>
      </c>
      <c r="C83" s="67"/>
      <c r="D83" s="66"/>
      <c r="E83" s="66"/>
    </row>
    <row r="84" spans="1:5" x14ac:dyDescent="0.2">
      <c r="A84" s="263" t="s">
        <v>3451</v>
      </c>
      <c r="B84" s="49" t="s">
        <v>163</v>
      </c>
      <c r="C84" s="67"/>
      <c r="D84" s="66"/>
      <c r="E84" s="66"/>
    </row>
    <row r="85" spans="1:5" x14ac:dyDescent="0.2">
      <c r="A85" s="263" t="s">
        <v>3452</v>
      </c>
      <c r="B85" s="49" t="s">
        <v>164</v>
      </c>
      <c r="C85" s="67"/>
      <c r="D85" s="66"/>
      <c r="E85" s="66"/>
    </row>
    <row r="86" spans="1:5" x14ac:dyDescent="0.2">
      <c r="A86" s="263" t="s">
        <v>3453</v>
      </c>
      <c r="B86" s="49" t="s">
        <v>165</v>
      </c>
      <c r="C86" s="67"/>
      <c r="D86" s="66"/>
      <c r="E86" s="66"/>
    </row>
    <row r="87" spans="1:5" x14ac:dyDescent="0.2">
      <c r="A87" s="263" t="s">
        <v>3454</v>
      </c>
      <c r="B87" s="49" t="s">
        <v>166</v>
      </c>
      <c r="C87" s="67"/>
      <c r="D87" s="66"/>
      <c r="E87" s="66"/>
    </row>
    <row r="88" spans="1:5" x14ac:dyDescent="0.2">
      <c r="A88" s="263" t="s">
        <v>3455</v>
      </c>
      <c r="B88" s="49" t="s">
        <v>167</v>
      </c>
      <c r="C88" s="67"/>
      <c r="D88" s="66"/>
      <c r="E88" s="66"/>
    </row>
    <row r="89" spans="1:5" x14ac:dyDescent="0.2">
      <c r="A89" s="263" t="s">
        <v>3443</v>
      </c>
      <c r="B89" s="49" t="s">
        <v>168</v>
      </c>
      <c r="C89" s="67"/>
      <c r="D89" s="66"/>
      <c r="E89" s="66"/>
    </row>
    <row r="90" spans="1:5" x14ac:dyDescent="0.2">
      <c r="A90" s="263" t="s">
        <v>148</v>
      </c>
      <c r="B90" s="49" t="s">
        <v>170</v>
      </c>
      <c r="C90" s="67"/>
      <c r="D90" s="66"/>
      <c r="E90" s="66"/>
    </row>
    <row r="91" spans="1:5" x14ac:dyDescent="0.2">
      <c r="A91" s="263" t="s">
        <v>150</v>
      </c>
      <c r="B91" s="49" t="s">
        <v>171</v>
      </c>
      <c r="C91" s="67"/>
      <c r="D91" s="66"/>
      <c r="E91" s="66"/>
    </row>
    <row r="92" spans="1:5" x14ac:dyDescent="0.2">
      <c r="A92" s="263" t="s">
        <v>152</v>
      </c>
      <c r="B92" s="49" t="s">
        <v>172</v>
      </c>
      <c r="C92" s="67"/>
      <c r="D92" s="66"/>
      <c r="E92" s="66"/>
    </row>
    <row r="93" spans="1:5" x14ac:dyDescent="0.2">
      <c r="A93" s="263" t="s">
        <v>154</v>
      </c>
      <c r="B93" s="49" t="s">
        <v>173</v>
      </c>
      <c r="C93" s="67"/>
      <c r="D93" s="66"/>
      <c r="E93" s="66"/>
    </row>
    <row r="94" spans="1:5" x14ac:dyDescent="0.2">
      <c r="A94" s="263" t="s">
        <v>169</v>
      </c>
      <c r="B94" s="49" t="s">
        <v>175</v>
      </c>
      <c r="C94" s="67"/>
      <c r="D94" s="66"/>
      <c r="E94" s="66"/>
    </row>
    <row r="95" spans="1:5" x14ac:dyDescent="0.2">
      <c r="A95" s="263" t="s">
        <v>174</v>
      </c>
      <c r="B95" s="49" t="s">
        <v>177</v>
      </c>
      <c r="C95" s="67"/>
      <c r="D95" s="66"/>
      <c r="E95" s="66"/>
    </row>
    <row r="96" spans="1:5" x14ac:dyDescent="0.2">
      <c r="A96" s="263" t="s">
        <v>176</v>
      </c>
      <c r="B96" s="49" t="s">
        <v>179</v>
      </c>
      <c r="C96" s="67"/>
      <c r="D96" s="66"/>
      <c r="E96" s="66"/>
    </row>
    <row r="97" spans="1:5" x14ac:dyDescent="0.2">
      <c r="A97" s="263" t="s">
        <v>3441</v>
      </c>
      <c r="B97" s="49" t="s">
        <v>180</v>
      </c>
      <c r="C97" s="67"/>
      <c r="D97" s="66"/>
      <c r="E97" s="66"/>
    </row>
    <row r="98" spans="1:5" x14ac:dyDescent="0.2">
      <c r="A98" s="263" t="s">
        <v>3442</v>
      </c>
      <c r="B98" s="49" t="s">
        <v>181</v>
      </c>
      <c r="C98" s="67"/>
      <c r="D98" s="66"/>
      <c r="E98" s="66"/>
    </row>
    <row r="99" spans="1:5" x14ac:dyDescent="0.2">
      <c r="A99" s="263" t="s">
        <v>178</v>
      </c>
      <c r="B99" s="49" t="s">
        <v>183</v>
      </c>
      <c r="C99" s="67"/>
      <c r="D99" s="66"/>
      <c r="E99" s="66"/>
    </row>
    <row r="100" spans="1:5" x14ac:dyDescent="0.2">
      <c r="A100" s="263" t="s">
        <v>182</v>
      </c>
      <c r="B100" s="49" t="s">
        <v>185</v>
      </c>
      <c r="C100" s="67"/>
      <c r="D100" s="66"/>
      <c r="E100" s="66"/>
    </row>
    <row r="101" spans="1:5" x14ac:dyDescent="0.2">
      <c r="A101" s="263" t="s">
        <v>184</v>
      </c>
      <c r="B101" s="49" t="s">
        <v>187</v>
      </c>
      <c r="C101" s="67"/>
      <c r="D101" s="66"/>
      <c r="E101" s="66"/>
    </row>
    <row r="102" spans="1:5" x14ac:dyDescent="0.2">
      <c r="A102" s="263" t="s">
        <v>186</v>
      </c>
      <c r="B102" s="49" t="s">
        <v>189</v>
      </c>
      <c r="C102" s="67"/>
      <c r="D102" s="66"/>
      <c r="E102" s="66"/>
    </row>
    <row r="103" spans="1:5" x14ac:dyDescent="0.2">
      <c r="A103" s="263" t="s">
        <v>188</v>
      </c>
      <c r="B103" s="49" t="s">
        <v>191</v>
      </c>
      <c r="C103" s="67"/>
      <c r="D103" s="66"/>
      <c r="E103" s="66"/>
    </row>
    <row r="104" spans="1:5" x14ac:dyDescent="0.2">
      <c r="A104" s="41" t="s">
        <v>192</v>
      </c>
      <c r="B104" s="49" t="s">
        <v>193</v>
      </c>
      <c r="C104" s="67"/>
      <c r="D104" s="66"/>
      <c r="E104" s="66"/>
    </row>
    <row r="105" spans="1:5" x14ac:dyDescent="0.2">
      <c r="A105" s="41" t="s">
        <v>194</v>
      </c>
      <c r="B105" s="49" t="s">
        <v>195</v>
      </c>
      <c r="C105" s="67"/>
      <c r="D105" s="66"/>
      <c r="E105" s="66"/>
    </row>
    <row r="106" spans="1:5" ht="22.5" x14ac:dyDescent="0.2">
      <c r="A106" s="41" t="s">
        <v>196</v>
      </c>
      <c r="B106" s="49" t="s">
        <v>197</v>
      </c>
      <c r="C106" s="67"/>
      <c r="D106" s="66"/>
      <c r="E106" s="66"/>
    </row>
    <row r="107" spans="1:5" ht="22.5" x14ac:dyDescent="0.2">
      <c r="A107" s="41" t="s">
        <v>198</v>
      </c>
      <c r="B107" s="49" t="s">
        <v>199</v>
      </c>
      <c r="C107" s="67"/>
      <c r="D107" s="66"/>
      <c r="E107" s="66"/>
    </row>
    <row r="108" spans="1:5" ht="22.5" x14ac:dyDescent="0.2">
      <c r="A108" s="41" t="s">
        <v>200</v>
      </c>
      <c r="B108" s="49" t="s">
        <v>201</v>
      </c>
      <c r="C108" s="67"/>
      <c r="D108" s="66"/>
      <c r="E108" s="66"/>
    </row>
    <row r="109" spans="1:5" ht="22.5" x14ac:dyDescent="0.2">
      <c r="A109" s="41" t="s">
        <v>202</v>
      </c>
      <c r="B109" s="49" t="s">
        <v>203</v>
      </c>
      <c r="C109" s="67"/>
      <c r="D109" s="66"/>
      <c r="E109" s="66"/>
    </row>
    <row r="110" spans="1:5" ht="22.5" x14ac:dyDescent="0.2">
      <c r="A110" s="41" t="s">
        <v>204</v>
      </c>
      <c r="B110" s="49" t="s">
        <v>205</v>
      </c>
      <c r="C110" s="67"/>
      <c r="D110" s="66"/>
      <c r="E110" s="66"/>
    </row>
    <row r="111" spans="1:5" ht="22.5" x14ac:dyDescent="0.2">
      <c r="A111" s="41" t="s">
        <v>206</v>
      </c>
      <c r="B111" s="49" t="s">
        <v>207</v>
      </c>
      <c r="C111" s="67"/>
      <c r="D111" s="66"/>
      <c r="E111" s="66"/>
    </row>
    <row r="112" spans="1:5" ht="33.75" x14ac:dyDescent="0.2">
      <c r="A112" s="41" t="s">
        <v>208</v>
      </c>
      <c r="B112" s="49" t="s">
        <v>209</v>
      </c>
      <c r="C112" s="67"/>
      <c r="D112" s="66"/>
      <c r="E112" s="66"/>
    </row>
    <row r="113" spans="1:5" ht="33.75" x14ac:dyDescent="0.2">
      <c r="A113" s="41" t="s">
        <v>210</v>
      </c>
      <c r="B113" s="49" t="s">
        <v>211</v>
      </c>
      <c r="C113" s="67"/>
      <c r="D113" s="66"/>
      <c r="E113" s="66"/>
    </row>
    <row r="114" spans="1:5" x14ac:dyDescent="0.2">
      <c r="A114" s="41" t="s">
        <v>212</v>
      </c>
      <c r="B114" s="49" t="s">
        <v>213</v>
      </c>
      <c r="C114" s="67"/>
      <c r="D114" s="66"/>
      <c r="E114" s="66"/>
    </row>
    <row r="115" spans="1:5" x14ac:dyDescent="0.2">
      <c r="A115" s="41" t="s">
        <v>214</v>
      </c>
      <c r="B115" s="49" t="s">
        <v>215</v>
      </c>
      <c r="C115" s="67"/>
      <c r="D115" s="66"/>
      <c r="E115" s="66"/>
    </row>
    <row r="116" spans="1:5" x14ac:dyDescent="0.2">
      <c r="A116" s="41" t="s">
        <v>216</v>
      </c>
      <c r="B116" s="49" t="s">
        <v>217</v>
      </c>
      <c r="C116" s="67"/>
      <c r="D116" s="66"/>
      <c r="E116" s="66"/>
    </row>
    <row r="117" spans="1:5" x14ac:dyDescent="0.2">
      <c r="A117" s="41" t="s">
        <v>218</v>
      </c>
      <c r="B117" s="49" t="s">
        <v>219</v>
      </c>
      <c r="C117" s="67"/>
      <c r="D117" s="66"/>
      <c r="E117" s="66"/>
    </row>
    <row r="118" spans="1:5" x14ac:dyDescent="0.2">
      <c r="A118" s="41" t="s">
        <v>220</v>
      </c>
      <c r="B118" s="49" t="s">
        <v>134</v>
      </c>
      <c r="C118" s="67"/>
      <c r="D118" s="66"/>
      <c r="E118" s="66"/>
    </row>
    <row r="119" spans="1:5" x14ac:dyDescent="0.2">
      <c r="A119" s="41" t="s">
        <v>221</v>
      </c>
      <c r="B119" s="49" t="s">
        <v>136</v>
      </c>
      <c r="C119" s="67"/>
      <c r="D119" s="66"/>
      <c r="E119" s="66"/>
    </row>
    <row r="120" spans="1:5" x14ac:dyDescent="0.2">
      <c r="A120" s="41" t="s">
        <v>222</v>
      </c>
      <c r="B120" s="49" t="s">
        <v>138</v>
      </c>
      <c r="C120" s="67"/>
      <c r="D120" s="66"/>
      <c r="E120" s="66"/>
    </row>
    <row r="121" spans="1:5" x14ac:dyDescent="0.2">
      <c r="A121" s="41" t="s">
        <v>223</v>
      </c>
      <c r="B121" s="49" t="s">
        <v>139</v>
      </c>
      <c r="C121" s="67"/>
      <c r="D121" s="66"/>
      <c r="E121" s="66"/>
    </row>
    <row r="122" spans="1:5" x14ac:dyDescent="0.2">
      <c r="A122" s="41" t="s">
        <v>224</v>
      </c>
      <c r="B122" s="49" t="s">
        <v>140</v>
      </c>
      <c r="C122" s="67"/>
      <c r="D122" s="66"/>
      <c r="E122" s="66"/>
    </row>
    <row r="123" spans="1:5" x14ac:dyDescent="0.2">
      <c r="A123" s="41" t="s">
        <v>225</v>
      </c>
      <c r="B123" s="49" t="s">
        <v>141</v>
      </c>
      <c r="C123" s="67"/>
      <c r="D123" s="66"/>
      <c r="E123" s="66"/>
    </row>
    <row r="124" spans="1:5" x14ac:dyDescent="0.2">
      <c r="A124" s="41" t="s">
        <v>226</v>
      </c>
      <c r="B124" s="49" t="s">
        <v>142</v>
      </c>
      <c r="C124" s="67"/>
      <c r="D124" s="66"/>
      <c r="E124" s="66"/>
    </row>
    <row r="125" spans="1:5" x14ac:dyDescent="0.2">
      <c r="A125" s="41" t="s">
        <v>227</v>
      </c>
      <c r="B125" s="49" t="s">
        <v>132</v>
      </c>
      <c r="C125" s="67"/>
      <c r="D125" s="66"/>
      <c r="E125" s="66"/>
    </row>
    <row r="126" spans="1:5" x14ac:dyDescent="0.2">
      <c r="A126" s="41" t="s">
        <v>228</v>
      </c>
      <c r="B126" s="49" t="s">
        <v>134</v>
      </c>
      <c r="C126" s="67"/>
      <c r="D126" s="66"/>
      <c r="E126" s="66"/>
    </row>
    <row r="127" spans="1:5" x14ac:dyDescent="0.2">
      <c r="A127" s="41" t="s">
        <v>229</v>
      </c>
      <c r="B127" s="49" t="s">
        <v>136</v>
      </c>
      <c r="C127" s="67"/>
      <c r="D127" s="66"/>
      <c r="E127" s="66"/>
    </row>
    <row r="128" spans="1:5" x14ac:dyDescent="0.2">
      <c r="A128" s="41" t="s">
        <v>230</v>
      </c>
      <c r="B128" s="49" t="s">
        <v>138</v>
      </c>
      <c r="C128" s="67"/>
      <c r="D128" s="66"/>
      <c r="E128" s="66"/>
    </row>
    <row r="129" spans="1:5" x14ac:dyDescent="0.2">
      <c r="A129" s="41" t="s">
        <v>231</v>
      </c>
      <c r="B129" s="49" t="s">
        <v>139</v>
      </c>
      <c r="C129" s="67"/>
      <c r="D129" s="66"/>
      <c r="E129" s="66"/>
    </row>
    <row r="130" spans="1:5" x14ac:dyDescent="0.2">
      <c r="A130" s="41" t="s">
        <v>232</v>
      </c>
      <c r="B130" s="49" t="s">
        <v>140</v>
      </c>
      <c r="C130" s="67"/>
      <c r="D130" s="66"/>
      <c r="E130" s="66"/>
    </row>
    <row r="131" spans="1:5" x14ac:dyDescent="0.2">
      <c r="A131" s="41" t="s">
        <v>233</v>
      </c>
      <c r="B131" s="49" t="s">
        <v>141</v>
      </c>
      <c r="C131" s="67"/>
      <c r="D131" s="66"/>
      <c r="E131" s="66"/>
    </row>
    <row r="132" spans="1:5" x14ac:dyDescent="0.2">
      <c r="A132" s="41" t="s">
        <v>234</v>
      </c>
      <c r="B132" s="49" t="s">
        <v>142</v>
      </c>
      <c r="C132" s="67"/>
      <c r="D132" s="66"/>
      <c r="E132" s="66"/>
    </row>
    <row r="133" spans="1:5" x14ac:dyDescent="0.2">
      <c r="A133" s="250" t="s">
        <v>3267</v>
      </c>
      <c r="B133" s="251" t="s">
        <v>3268</v>
      </c>
      <c r="C133" s="67"/>
      <c r="D133" s="66"/>
      <c r="E133" s="66"/>
    </row>
    <row r="134" spans="1:5" x14ac:dyDescent="0.2">
      <c r="A134" s="41" t="s">
        <v>235</v>
      </c>
      <c r="B134" s="49" t="s">
        <v>236</v>
      </c>
      <c r="C134" s="67"/>
      <c r="D134" s="66"/>
      <c r="E134" s="66"/>
    </row>
    <row r="135" spans="1:5" x14ac:dyDescent="0.2">
      <c r="A135" s="41" t="s">
        <v>237</v>
      </c>
      <c r="B135" s="49" t="s">
        <v>238</v>
      </c>
      <c r="C135" s="67"/>
      <c r="D135" s="66"/>
      <c r="E135" s="66"/>
    </row>
    <row r="136" spans="1:5" x14ac:dyDescent="0.2">
      <c r="A136" s="41" t="s">
        <v>239</v>
      </c>
      <c r="B136" s="49" t="s">
        <v>240</v>
      </c>
      <c r="C136" s="67"/>
      <c r="D136" s="66"/>
      <c r="E136" s="66"/>
    </row>
    <row r="137" spans="1:5" x14ac:dyDescent="0.2">
      <c r="A137" s="288" t="s">
        <v>3476</v>
      </c>
      <c r="B137" s="304" t="s">
        <v>3478</v>
      </c>
      <c r="C137" s="67"/>
      <c r="D137" s="66"/>
      <c r="E137" s="66"/>
    </row>
    <row r="138" spans="1:5" x14ac:dyDescent="0.2">
      <c r="A138" s="288" t="s">
        <v>3477</v>
      </c>
      <c r="B138" s="304" t="s">
        <v>3479</v>
      </c>
      <c r="C138" s="67"/>
      <c r="D138" s="66"/>
      <c r="E138" s="66"/>
    </row>
    <row r="139" spans="1:5" ht="33" customHeight="1" x14ac:dyDescent="0.2">
      <c r="A139" s="47" t="s">
        <v>12</v>
      </c>
      <c r="B139" s="48" t="s">
        <v>241</v>
      </c>
      <c r="C139" s="67"/>
      <c r="D139" s="66"/>
      <c r="E139" s="66"/>
    </row>
    <row r="140" spans="1:5" ht="12.75" customHeight="1" x14ac:dyDescent="0.2">
      <c r="A140" s="41" t="s">
        <v>14</v>
      </c>
      <c r="B140" s="49" t="s">
        <v>242</v>
      </c>
      <c r="C140" s="67"/>
      <c r="D140" s="66"/>
      <c r="E140" s="66"/>
    </row>
    <row r="141" spans="1:5" ht="12.75" customHeight="1" x14ac:dyDescent="0.2">
      <c r="A141" s="41" t="s">
        <v>16</v>
      </c>
      <c r="B141" s="49" t="s">
        <v>243</v>
      </c>
      <c r="C141" s="67"/>
      <c r="D141" s="66"/>
      <c r="E141" s="66"/>
    </row>
    <row r="142" spans="1:5" ht="12.75" customHeight="1" x14ac:dyDescent="0.2">
      <c r="A142" s="41" t="s">
        <v>38</v>
      </c>
      <c r="B142" s="49" t="s">
        <v>244</v>
      </c>
      <c r="C142" s="67"/>
      <c r="D142" s="66"/>
      <c r="E142" s="66"/>
    </row>
    <row r="143" spans="1:5" ht="12.75" customHeight="1" x14ac:dyDescent="0.2">
      <c r="A143" s="41" t="s">
        <v>81</v>
      </c>
      <c r="B143" s="49" t="s">
        <v>245</v>
      </c>
      <c r="C143" s="67"/>
      <c r="D143" s="66"/>
      <c r="E143" s="66"/>
    </row>
    <row r="144" spans="1:5" ht="12.75" customHeight="1" x14ac:dyDescent="0.2">
      <c r="A144" s="41" t="s">
        <v>246</v>
      </c>
      <c r="B144" s="83" t="s">
        <v>247</v>
      </c>
      <c r="C144" s="67"/>
      <c r="D144" s="66"/>
      <c r="E144" s="66"/>
    </row>
    <row r="145" spans="1:5" ht="12.75" customHeight="1" x14ac:dyDescent="0.2">
      <c r="A145" s="84" t="s">
        <v>248</v>
      </c>
      <c r="B145" s="82" t="s">
        <v>249</v>
      </c>
      <c r="C145" s="67"/>
      <c r="D145" s="66"/>
      <c r="E145" s="66"/>
    </row>
    <row r="146" spans="1:5" ht="12.75" customHeight="1" x14ac:dyDescent="0.2">
      <c r="A146" s="41" t="s">
        <v>250</v>
      </c>
      <c r="B146" s="49" t="s">
        <v>251</v>
      </c>
      <c r="C146" s="67"/>
      <c r="D146" s="66"/>
      <c r="E146" s="66"/>
    </row>
    <row r="147" spans="1:5" ht="12.75" customHeight="1" x14ac:dyDescent="0.2">
      <c r="A147" s="41" t="s">
        <v>252</v>
      </c>
      <c r="B147" s="49" t="s">
        <v>253</v>
      </c>
      <c r="C147" s="67"/>
      <c r="D147" s="66"/>
      <c r="E147" s="66"/>
    </row>
    <row r="148" spans="1:5" ht="12.75" customHeight="1" x14ac:dyDescent="0.2">
      <c r="A148" s="41" t="s">
        <v>254</v>
      </c>
      <c r="B148" s="49" t="s">
        <v>255</v>
      </c>
      <c r="C148" s="67"/>
      <c r="D148" s="66"/>
      <c r="E148" s="66"/>
    </row>
    <row r="149" spans="1:5" ht="12.75" customHeight="1" x14ac:dyDescent="0.2">
      <c r="A149" s="41" t="s">
        <v>256</v>
      </c>
      <c r="B149" s="49" t="s">
        <v>257</v>
      </c>
      <c r="C149" s="67"/>
      <c r="D149" s="66"/>
      <c r="E149" s="66"/>
    </row>
    <row r="150" spans="1:5" ht="12.75" customHeight="1" x14ac:dyDescent="0.2">
      <c r="A150" s="41" t="s">
        <v>258</v>
      </c>
      <c r="B150" s="83" t="s">
        <v>259</v>
      </c>
      <c r="C150" s="67"/>
      <c r="D150" s="66"/>
      <c r="E150" s="66"/>
    </row>
    <row r="151" spans="1:5" ht="12.75" customHeight="1" x14ac:dyDescent="0.2">
      <c r="A151" s="41" t="s">
        <v>260</v>
      </c>
      <c r="B151" s="49" t="s">
        <v>261</v>
      </c>
      <c r="C151" s="67"/>
      <c r="D151" s="66"/>
      <c r="E151" s="66"/>
    </row>
    <row r="152" spans="1:5" ht="12.75" customHeight="1" x14ac:dyDescent="0.2">
      <c r="A152" s="84" t="s">
        <v>262</v>
      </c>
      <c r="B152" s="82" t="s">
        <v>263</v>
      </c>
      <c r="C152" s="67"/>
      <c r="D152" s="66"/>
      <c r="E152" s="66"/>
    </row>
    <row r="153" spans="1:5" ht="12.75" customHeight="1" x14ac:dyDescent="0.2">
      <c r="A153" s="84" t="s">
        <v>264</v>
      </c>
      <c r="B153" s="82" t="s">
        <v>265</v>
      </c>
      <c r="C153" s="67"/>
      <c r="D153" s="66"/>
      <c r="E153" s="66"/>
    </row>
    <row r="154" spans="1:5" ht="12.75" customHeight="1" x14ac:dyDescent="0.2">
      <c r="A154" s="84" t="s">
        <v>266</v>
      </c>
      <c r="B154" s="82" t="s">
        <v>267</v>
      </c>
      <c r="C154" s="67"/>
      <c r="D154" s="66"/>
      <c r="E154" s="66"/>
    </row>
    <row r="155" spans="1:5" ht="12.75" customHeight="1" x14ac:dyDescent="0.2">
      <c r="A155" s="84" t="s">
        <v>268</v>
      </c>
      <c r="B155" s="82" t="s">
        <v>269</v>
      </c>
      <c r="C155" s="67"/>
      <c r="D155" s="66"/>
      <c r="E155" s="66"/>
    </row>
    <row r="156" spans="1:5" ht="12.75" customHeight="1" x14ac:dyDescent="0.2">
      <c r="A156" s="47" t="s">
        <v>12</v>
      </c>
      <c r="B156" s="48" t="s">
        <v>270</v>
      </c>
      <c r="C156" s="67"/>
      <c r="D156" s="66"/>
      <c r="E156" s="66"/>
    </row>
    <row r="157" spans="1:5" ht="12.75" customHeight="1" x14ac:dyDescent="0.2">
      <c r="A157" s="9" t="s">
        <v>12</v>
      </c>
      <c r="B157" s="51" t="s">
        <v>271</v>
      </c>
      <c r="C157" s="67"/>
      <c r="D157" s="66"/>
      <c r="E157" s="66"/>
    </row>
    <row r="158" spans="1:5" ht="12.75" customHeight="1" x14ac:dyDescent="0.2">
      <c r="A158" s="41" t="s">
        <v>14</v>
      </c>
      <c r="B158" s="49" t="s">
        <v>272</v>
      </c>
      <c r="C158" s="67"/>
      <c r="D158" s="66"/>
      <c r="E158" s="66"/>
    </row>
    <row r="159" spans="1:5" ht="12.75" customHeight="1" x14ac:dyDescent="0.2">
      <c r="A159" s="41" t="s">
        <v>273</v>
      </c>
      <c r="B159" s="49" t="s">
        <v>274</v>
      </c>
      <c r="C159" s="67"/>
      <c r="D159" s="66"/>
      <c r="E159" s="66"/>
    </row>
    <row r="160" spans="1:5" ht="12.75" customHeight="1" x14ac:dyDescent="0.2">
      <c r="A160" s="41" t="s">
        <v>83</v>
      </c>
      <c r="B160" s="49" t="s">
        <v>275</v>
      </c>
      <c r="C160" s="67"/>
      <c r="D160" s="66"/>
      <c r="E160" s="66"/>
    </row>
    <row r="161" spans="1:5" ht="12.75" customHeight="1" x14ac:dyDescent="0.2">
      <c r="A161" s="9" t="s">
        <v>276</v>
      </c>
      <c r="B161" s="51" t="s">
        <v>277</v>
      </c>
      <c r="C161" s="67"/>
      <c r="D161" s="66"/>
      <c r="E161" s="66"/>
    </row>
    <row r="162" spans="1:5" ht="12.75" customHeight="1" x14ac:dyDescent="0.2">
      <c r="A162" s="41" t="s">
        <v>278</v>
      </c>
      <c r="B162" s="49" t="s">
        <v>272</v>
      </c>
      <c r="C162" s="67"/>
      <c r="D162" s="66"/>
      <c r="E162" s="66"/>
    </row>
    <row r="163" spans="1:5" ht="12.75" customHeight="1" x14ac:dyDescent="0.2">
      <c r="A163" s="41" t="s">
        <v>279</v>
      </c>
      <c r="B163" s="49" t="s">
        <v>274</v>
      </c>
      <c r="C163" s="67"/>
      <c r="D163" s="66"/>
      <c r="E163" s="66"/>
    </row>
    <row r="164" spans="1:5" ht="12.75" customHeight="1" x14ac:dyDescent="0.2">
      <c r="A164" s="9" t="s">
        <v>280</v>
      </c>
      <c r="B164" s="51" t="s">
        <v>281</v>
      </c>
      <c r="C164" s="67"/>
      <c r="D164" s="66"/>
      <c r="E164" s="66"/>
    </row>
    <row r="165" spans="1:5" ht="12.75" customHeight="1" x14ac:dyDescent="0.2">
      <c r="A165" s="41" t="s">
        <v>282</v>
      </c>
      <c r="B165" s="49" t="s">
        <v>272</v>
      </c>
      <c r="C165" s="67"/>
      <c r="D165" s="66"/>
      <c r="E165" s="66"/>
    </row>
    <row r="166" spans="1:5" ht="12.75" customHeight="1" x14ac:dyDescent="0.2">
      <c r="A166" s="41" t="s">
        <v>283</v>
      </c>
      <c r="B166" s="49" t="s">
        <v>274</v>
      </c>
      <c r="C166" s="67"/>
      <c r="D166" s="66"/>
      <c r="E166" s="66"/>
    </row>
    <row r="167" spans="1:5" ht="12.75" customHeight="1" x14ac:dyDescent="0.2">
      <c r="A167" s="9" t="s">
        <v>284</v>
      </c>
      <c r="B167" s="51" t="s">
        <v>285</v>
      </c>
      <c r="C167" s="67"/>
      <c r="D167" s="66"/>
      <c r="E167" s="66"/>
    </row>
    <row r="168" spans="1:5" ht="12.75" customHeight="1" x14ac:dyDescent="0.2">
      <c r="A168" s="41" t="s">
        <v>286</v>
      </c>
      <c r="B168" s="49" t="s">
        <v>272</v>
      </c>
      <c r="C168" s="67"/>
      <c r="D168" s="66"/>
      <c r="E168" s="66"/>
    </row>
    <row r="169" spans="1:5" ht="12.75" customHeight="1" x14ac:dyDescent="0.2">
      <c r="A169" s="41" t="s">
        <v>287</v>
      </c>
      <c r="B169" s="49" t="s">
        <v>288</v>
      </c>
      <c r="C169" s="67"/>
      <c r="D169" s="66"/>
      <c r="E169" s="66"/>
    </row>
    <row r="170" spans="1:5" ht="12.75" customHeight="1" x14ac:dyDescent="0.2">
      <c r="A170" s="41" t="s">
        <v>289</v>
      </c>
      <c r="B170" s="49" t="s">
        <v>274</v>
      </c>
      <c r="C170" s="67"/>
      <c r="D170" s="66"/>
      <c r="E170" s="66"/>
    </row>
    <row r="171" spans="1:5" ht="12.75" customHeight="1" x14ac:dyDescent="0.2">
      <c r="A171" s="9" t="s">
        <v>290</v>
      </c>
      <c r="B171" s="51" t="s">
        <v>291</v>
      </c>
      <c r="C171" s="67"/>
      <c r="D171" s="66"/>
      <c r="E171" s="66"/>
    </row>
    <row r="172" spans="1:5" ht="12.75" customHeight="1" x14ac:dyDescent="0.2">
      <c r="A172" s="41" t="s">
        <v>292</v>
      </c>
      <c r="B172" s="49" t="s">
        <v>293</v>
      </c>
      <c r="C172" s="67"/>
      <c r="D172" s="66"/>
      <c r="E172" s="66"/>
    </row>
    <row r="173" spans="1:5" ht="12.75" customHeight="1" x14ac:dyDescent="0.2">
      <c r="A173" s="41" t="s">
        <v>294</v>
      </c>
      <c r="B173" s="49" t="s">
        <v>274</v>
      </c>
      <c r="C173" s="67"/>
      <c r="D173" s="66"/>
      <c r="E173" s="66"/>
    </row>
    <row r="174" spans="1:5" ht="12.75" customHeight="1" x14ac:dyDescent="0.2">
      <c r="A174" s="9" t="s">
        <v>295</v>
      </c>
      <c r="B174" s="51" t="s">
        <v>296</v>
      </c>
      <c r="C174" s="67"/>
      <c r="D174" s="66"/>
      <c r="E174" s="66"/>
    </row>
    <row r="175" spans="1:5" ht="12.75" customHeight="1" x14ac:dyDescent="0.2">
      <c r="A175" s="41" t="s">
        <v>297</v>
      </c>
      <c r="B175" s="49" t="s">
        <v>272</v>
      </c>
      <c r="C175" s="67"/>
      <c r="D175" s="66"/>
      <c r="E175" s="66"/>
    </row>
    <row r="176" spans="1:5" ht="12.75" customHeight="1" x14ac:dyDescent="0.2">
      <c r="A176" s="41" t="s">
        <v>298</v>
      </c>
      <c r="B176" s="49" t="s">
        <v>274</v>
      </c>
      <c r="C176" s="67"/>
      <c r="D176" s="66"/>
      <c r="E176" s="66"/>
    </row>
    <row r="177" spans="1:5" ht="12.75" customHeight="1" x14ac:dyDescent="0.2">
      <c r="A177" s="9" t="s">
        <v>299</v>
      </c>
      <c r="B177" s="51" t="s">
        <v>300</v>
      </c>
      <c r="C177" s="67"/>
      <c r="D177" s="66"/>
      <c r="E177" s="66"/>
    </row>
    <row r="178" spans="1:5" ht="12.75" customHeight="1" x14ac:dyDescent="0.2">
      <c r="A178" s="41" t="s">
        <v>301</v>
      </c>
      <c r="B178" s="49" t="s">
        <v>272</v>
      </c>
      <c r="C178" s="67"/>
      <c r="D178" s="66"/>
      <c r="E178" s="66"/>
    </row>
    <row r="179" spans="1:5" ht="12.75" customHeight="1" x14ac:dyDescent="0.2">
      <c r="A179" s="9" t="s">
        <v>302</v>
      </c>
      <c r="B179" s="51" t="s">
        <v>130</v>
      </c>
      <c r="C179" s="67"/>
      <c r="D179" s="66"/>
      <c r="E179" s="66"/>
    </row>
    <row r="180" spans="1:5" ht="12.75" customHeight="1" x14ac:dyDescent="0.2">
      <c r="A180" s="41" t="s">
        <v>303</v>
      </c>
      <c r="B180" s="49" t="s">
        <v>304</v>
      </c>
      <c r="C180" s="67"/>
      <c r="D180" s="66"/>
      <c r="E180" s="66"/>
    </row>
    <row r="181" spans="1:5" ht="12.75" customHeight="1" x14ac:dyDescent="0.2">
      <c r="A181" s="41" t="s">
        <v>305</v>
      </c>
      <c r="B181" s="49" t="s">
        <v>180</v>
      </c>
      <c r="C181" s="67"/>
      <c r="D181" s="66"/>
      <c r="E181" s="66"/>
    </row>
    <row r="182" spans="1:5" ht="12.75" customHeight="1" x14ac:dyDescent="0.2">
      <c r="A182" s="41" t="s">
        <v>306</v>
      </c>
      <c r="B182" s="49" t="s">
        <v>307</v>
      </c>
      <c r="C182" s="67"/>
      <c r="D182" s="66"/>
      <c r="E182" s="66"/>
    </row>
    <row r="183" spans="1:5" ht="12.75" customHeight="1" x14ac:dyDescent="0.2">
      <c r="A183" s="41" t="s">
        <v>308</v>
      </c>
      <c r="B183" s="49" t="s">
        <v>309</v>
      </c>
      <c r="C183" s="67"/>
      <c r="D183" s="66"/>
      <c r="E183" s="66"/>
    </row>
    <row r="184" spans="1:5" ht="12.75" customHeight="1" x14ac:dyDescent="0.2">
      <c r="A184" s="41" t="s">
        <v>310</v>
      </c>
      <c r="B184" s="49" t="s">
        <v>311</v>
      </c>
      <c r="C184" s="67"/>
      <c r="D184" s="66"/>
      <c r="E184" s="66"/>
    </row>
    <row r="185" spans="1:5" ht="12.75" customHeight="1" x14ac:dyDescent="0.2">
      <c r="A185" s="9" t="s">
        <v>312</v>
      </c>
      <c r="B185" s="51" t="s">
        <v>313</v>
      </c>
      <c r="C185" s="67"/>
      <c r="D185" s="66"/>
      <c r="E185" s="66"/>
    </row>
    <row r="186" spans="1:5" ht="12.75" customHeight="1" x14ac:dyDescent="0.2">
      <c r="A186" s="41" t="s">
        <v>314</v>
      </c>
      <c r="B186" s="49" t="s">
        <v>315</v>
      </c>
      <c r="C186" s="67"/>
      <c r="D186" s="66"/>
      <c r="E186" s="66"/>
    </row>
    <row r="187" spans="1:5" ht="12.75" customHeight="1" x14ac:dyDescent="0.2">
      <c r="A187" s="41" t="s">
        <v>316</v>
      </c>
      <c r="B187" s="49" t="s">
        <v>317</v>
      </c>
      <c r="C187" s="67"/>
      <c r="D187" s="66"/>
      <c r="E187" s="66"/>
    </row>
    <row r="188" spans="1:5" ht="12.75" customHeight="1" x14ac:dyDescent="0.2">
      <c r="A188" s="41" t="s">
        <v>318</v>
      </c>
      <c r="B188" s="49" t="s">
        <v>319</v>
      </c>
      <c r="C188" s="67"/>
      <c r="D188" s="66"/>
      <c r="E188" s="66"/>
    </row>
    <row r="189" spans="1:5" ht="12.75" customHeight="1" x14ac:dyDescent="0.2">
      <c r="A189" s="41" t="s">
        <v>320</v>
      </c>
      <c r="B189" s="49" t="s">
        <v>321</v>
      </c>
      <c r="C189" s="67"/>
      <c r="D189" s="66"/>
      <c r="E189" s="66"/>
    </row>
    <row r="190" spans="1:5" ht="12.75" customHeight="1" x14ac:dyDescent="0.2">
      <c r="A190" s="41" t="s">
        <v>322</v>
      </c>
      <c r="B190" s="49" t="s">
        <v>323</v>
      </c>
      <c r="C190" s="67"/>
      <c r="D190" s="66"/>
      <c r="E190" s="66"/>
    </row>
    <row r="191" spans="1:5" ht="12.75" customHeight="1" x14ac:dyDescent="0.2">
      <c r="A191" s="41" t="s">
        <v>324</v>
      </c>
      <c r="B191" s="49" t="s">
        <v>323</v>
      </c>
      <c r="C191" s="67"/>
      <c r="D191" s="66"/>
      <c r="E191" s="66"/>
    </row>
    <row r="192" spans="1:5" ht="12.75" customHeight="1" x14ac:dyDescent="0.2">
      <c r="A192" s="41" t="s">
        <v>325</v>
      </c>
      <c r="B192" s="49" t="s">
        <v>326</v>
      </c>
      <c r="C192" s="67"/>
      <c r="D192" s="66"/>
      <c r="E192" s="66"/>
    </row>
    <row r="193" spans="1:5" ht="12.75" customHeight="1" x14ac:dyDescent="0.2">
      <c r="A193" s="41" t="s">
        <v>327</v>
      </c>
      <c r="B193" s="49" t="s">
        <v>328</v>
      </c>
      <c r="C193" s="67"/>
      <c r="D193" s="66"/>
      <c r="E193" s="66"/>
    </row>
    <row r="194" spans="1:5" ht="12.75" customHeight="1" x14ac:dyDescent="0.2">
      <c r="A194" s="41" t="s">
        <v>329</v>
      </c>
      <c r="B194" s="49" t="s">
        <v>330</v>
      </c>
      <c r="C194" s="67"/>
      <c r="D194" s="66"/>
      <c r="E194" s="66"/>
    </row>
    <row r="195" spans="1:5" ht="12.75" customHeight="1" x14ac:dyDescent="0.2">
      <c r="A195" s="41" t="s">
        <v>331</v>
      </c>
      <c r="B195" s="49" t="s">
        <v>332</v>
      </c>
      <c r="C195" s="67"/>
      <c r="D195" s="66"/>
      <c r="E195" s="66"/>
    </row>
    <row r="196" spans="1:5" ht="12.75" customHeight="1" x14ac:dyDescent="0.2">
      <c r="A196" s="41" t="s">
        <v>333</v>
      </c>
      <c r="B196" s="49" t="s">
        <v>334</v>
      </c>
      <c r="C196" s="67"/>
      <c r="D196" s="66"/>
      <c r="E196" s="66"/>
    </row>
    <row r="197" spans="1:5" ht="12.75" customHeight="1" x14ac:dyDescent="0.2">
      <c r="A197" s="9" t="s">
        <v>335</v>
      </c>
      <c r="B197" s="51" t="s">
        <v>336</v>
      </c>
      <c r="C197" s="67"/>
      <c r="D197" s="66"/>
      <c r="E197" s="66"/>
    </row>
    <row r="198" spans="1:5" ht="12.75" customHeight="1" x14ac:dyDescent="0.2">
      <c r="A198" s="41" t="s">
        <v>337</v>
      </c>
      <c r="B198" s="49" t="s">
        <v>272</v>
      </c>
      <c r="C198" s="67"/>
      <c r="D198" s="66"/>
      <c r="E198" s="66"/>
    </row>
    <row r="199" spans="1:5" ht="18" customHeight="1" x14ac:dyDescent="0.2">
      <c r="A199" s="296" t="s">
        <v>338</v>
      </c>
      <c r="B199" s="297"/>
      <c r="C199" s="67"/>
      <c r="D199" s="66"/>
      <c r="E199" s="66"/>
    </row>
    <row r="201" spans="1:5" ht="12.75" customHeight="1" x14ac:dyDescent="0.2">
      <c r="A201" s="8" t="s">
        <v>339</v>
      </c>
    </row>
    <row r="205" spans="1:5" ht="36.6" customHeight="1" x14ac:dyDescent="0.2">
      <c r="A205" s="294" t="s">
        <v>340</v>
      </c>
      <c r="B205" s="294"/>
      <c r="C205" s="294"/>
      <c r="D205" s="294"/>
      <c r="E205" s="294"/>
    </row>
  </sheetData>
  <mergeCells count="5">
    <mergeCell ref="A2:C2"/>
    <mergeCell ref="A3:E3"/>
    <mergeCell ref="A205:E205"/>
    <mergeCell ref="D1:E1"/>
    <mergeCell ref="A199:B199"/>
  </mergeCells>
  <phoneticPr fontId="8" type="noConversion"/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056D8-C609-4A08-9287-F03FD72834A0}">
  <sheetPr>
    <pageSetUpPr fitToPage="1"/>
  </sheetPr>
  <dimension ref="A2:I117"/>
  <sheetViews>
    <sheetView view="pageLayout" topLeftCell="A88" zoomScaleNormal="100" workbookViewId="0">
      <selection activeCell="G59" sqref="G59"/>
    </sheetView>
  </sheetViews>
  <sheetFormatPr defaultRowHeight="12.75" x14ac:dyDescent="0.2"/>
  <cols>
    <col min="1" max="1" width="4.85546875" customWidth="1"/>
    <col min="2" max="2" width="11.140625" customWidth="1"/>
    <col min="3" max="3" width="43.5703125" customWidth="1"/>
    <col min="6" max="9" width="14.42578125" customWidth="1"/>
  </cols>
  <sheetData>
    <row r="2" spans="1:9" ht="27" customHeight="1" x14ac:dyDescent="0.2">
      <c r="A2" s="8"/>
      <c r="B2" s="8"/>
      <c r="C2" s="8"/>
      <c r="D2" s="8"/>
      <c r="E2" s="8"/>
      <c r="F2" s="8"/>
      <c r="G2" s="302"/>
      <c r="H2" s="302"/>
      <c r="I2" s="8"/>
    </row>
    <row r="3" spans="1:9" ht="18" x14ac:dyDescent="0.2">
      <c r="A3" s="292" t="s">
        <v>341</v>
      </c>
      <c r="B3" s="292"/>
      <c r="C3" s="292"/>
      <c r="D3" s="292"/>
      <c r="E3" s="292"/>
      <c r="F3" s="8"/>
      <c r="G3" s="8"/>
      <c r="H3" s="8"/>
      <c r="I3" s="8"/>
    </row>
    <row r="4" spans="1:9" ht="30" customHeight="1" thickBot="1" x14ac:dyDescent="0.25">
      <c r="A4" s="303" t="s">
        <v>3114</v>
      </c>
      <c r="B4" s="298"/>
      <c r="C4" s="298"/>
      <c r="D4" s="298"/>
      <c r="E4" s="298"/>
      <c r="F4" s="298"/>
      <c r="G4" s="298"/>
      <c r="H4" s="298"/>
      <c r="I4" s="298"/>
    </row>
    <row r="5" spans="1:9" ht="23.25" thickBot="1" x14ac:dyDescent="0.25">
      <c r="A5" s="18" t="s">
        <v>2</v>
      </c>
      <c r="B5" s="18" t="s">
        <v>343</v>
      </c>
      <c r="C5" s="18" t="s">
        <v>3</v>
      </c>
      <c r="D5" s="18" t="s">
        <v>344</v>
      </c>
      <c r="E5" s="18" t="s">
        <v>345</v>
      </c>
      <c r="F5" s="19" t="s">
        <v>346</v>
      </c>
      <c r="G5" s="19" t="s">
        <v>4</v>
      </c>
      <c r="H5" s="19" t="s">
        <v>5</v>
      </c>
      <c r="I5" s="20" t="s">
        <v>6</v>
      </c>
    </row>
    <row r="6" spans="1:9" ht="14.25" x14ac:dyDescent="0.2">
      <c r="A6" s="50" t="s">
        <v>7</v>
      </c>
      <c r="B6" s="50" t="s">
        <v>8</v>
      </c>
      <c r="C6" s="50">
        <v>3</v>
      </c>
      <c r="D6" s="50">
        <v>4</v>
      </c>
      <c r="E6" s="50">
        <v>5</v>
      </c>
      <c r="F6" s="15"/>
      <c r="G6" s="15"/>
      <c r="H6" s="15"/>
      <c r="I6" s="16"/>
    </row>
    <row r="7" spans="1:9" x14ac:dyDescent="0.2">
      <c r="A7" s="156"/>
      <c r="B7" s="156"/>
      <c r="C7" s="157" t="s">
        <v>347</v>
      </c>
      <c r="D7" s="156"/>
      <c r="E7" s="174"/>
      <c r="F7" s="158"/>
      <c r="G7" s="159">
        <f>G8+G16+G68</f>
        <v>0</v>
      </c>
      <c r="H7" s="160"/>
      <c r="I7" s="52">
        <f t="shared" ref="I7:I8" si="0">G7+H7</f>
        <v>0</v>
      </c>
    </row>
    <row r="8" spans="1:9" x14ac:dyDescent="0.2">
      <c r="A8" s="182"/>
      <c r="B8" s="182"/>
      <c r="C8" s="183" t="s">
        <v>3115</v>
      </c>
      <c r="D8" s="182"/>
      <c r="E8" s="182"/>
      <c r="F8" s="158"/>
      <c r="G8" s="54">
        <f>G9+G10+G11+G12+G13+G14+G15</f>
        <v>0</v>
      </c>
      <c r="H8" s="12"/>
      <c r="I8" s="54">
        <f t="shared" si="0"/>
        <v>0</v>
      </c>
    </row>
    <row r="9" spans="1:9" ht="22.5" x14ac:dyDescent="0.2">
      <c r="A9" s="136">
        <v>1</v>
      </c>
      <c r="B9" s="136" t="s">
        <v>1840</v>
      </c>
      <c r="C9" s="137" t="s">
        <v>3116</v>
      </c>
      <c r="D9" s="138" t="s">
        <v>358</v>
      </c>
      <c r="E9" s="139">
        <v>78.5</v>
      </c>
      <c r="F9" s="13"/>
      <c r="G9" s="52">
        <f t="shared" ref="G9" si="1">E9*F9</f>
        <v>0</v>
      </c>
      <c r="H9" s="13"/>
      <c r="I9" s="52">
        <f t="shared" ref="I9" si="2">G9+H9</f>
        <v>0</v>
      </c>
    </row>
    <row r="10" spans="1:9" ht="22.5" x14ac:dyDescent="0.2">
      <c r="A10" s="130">
        <v>2</v>
      </c>
      <c r="B10" s="130" t="s">
        <v>1840</v>
      </c>
      <c r="C10" s="131" t="s">
        <v>3117</v>
      </c>
      <c r="D10" s="132" t="s">
        <v>371</v>
      </c>
      <c r="E10" s="210">
        <v>1</v>
      </c>
      <c r="F10" s="13"/>
      <c r="G10" s="52">
        <f t="shared" ref="G10:G15" si="3">E10*F10</f>
        <v>0</v>
      </c>
      <c r="H10" s="13"/>
      <c r="I10" s="52">
        <f t="shared" ref="I10:I16" si="4">G10+H10</f>
        <v>0</v>
      </c>
    </row>
    <row r="11" spans="1:9" ht="22.5" x14ac:dyDescent="0.2">
      <c r="A11" s="130">
        <v>3</v>
      </c>
      <c r="B11" s="130" t="s">
        <v>1840</v>
      </c>
      <c r="C11" s="131" t="s">
        <v>3118</v>
      </c>
      <c r="D11" s="132" t="s">
        <v>411</v>
      </c>
      <c r="E11" s="210">
        <v>5.4</v>
      </c>
      <c r="F11" s="13"/>
      <c r="G11" s="52">
        <f t="shared" si="3"/>
        <v>0</v>
      </c>
      <c r="H11" s="13"/>
      <c r="I11" s="52">
        <f t="shared" si="4"/>
        <v>0</v>
      </c>
    </row>
    <row r="12" spans="1:9" ht="22.5" x14ac:dyDescent="0.2">
      <c r="A12" s="130">
        <v>4</v>
      </c>
      <c r="B12" s="130" t="s">
        <v>1840</v>
      </c>
      <c r="C12" s="131" t="s">
        <v>3119</v>
      </c>
      <c r="D12" s="132" t="s">
        <v>411</v>
      </c>
      <c r="E12" s="210">
        <v>8.65</v>
      </c>
      <c r="F12" s="14"/>
      <c r="G12" s="52">
        <f t="shared" si="3"/>
        <v>0</v>
      </c>
      <c r="H12" s="13"/>
      <c r="I12" s="52">
        <f t="shared" si="4"/>
        <v>0</v>
      </c>
    </row>
    <row r="13" spans="1:9" ht="22.5" x14ac:dyDescent="0.2">
      <c r="A13" s="212">
        <v>5</v>
      </c>
      <c r="B13" s="212" t="s">
        <v>1840</v>
      </c>
      <c r="C13" s="213" t="s">
        <v>406</v>
      </c>
      <c r="D13" s="214" t="s">
        <v>353</v>
      </c>
      <c r="E13" s="215">
        <v>3</v>
      </c>
      <c r="F13" s="13"/>
      <c r="G13" s="52">
        <f t="shared" si="3"/>
        <v>0</v>
      </c>
      <c r="H13" s="13"/>
      <c r="I13" s="52">
        <f t="shared" si="4"/>
        <v>0</v>
      </c>
    </row>
    <row r="14" spans="1:9" ht="67.5" x14ac:dyDescent="0.2">
      <c r="A14" s="130">
        <v>6</v>
      </c>
      <c r="B14" s="130" t="s">
        <v>1840</v>
      </c>
      <c r="C14" s="131" t="s">
        <v>376</v>
      </c>
      <c r="D14" s="132" t="s">
        <v>353</v>
      </c>
      <c r="E14" s="210">
        <v>5</v>
      </c>
      <c r="F14" s="13"/>
      <c r="G14" s="52">
        <f t="shared" si="3"/>
        <v>0</v>
      </c>
      <c r="H14" s="13"/>
      <c r="I14" s="52">
        <f t="shared" si="4"/>
        <v>0</v>
      </c>
    </row>
    <row r="15" spans="1:9" ht="22.5" x14ac:dyDescent="0.2">
      <c r="A15" s="148">
        <v>7</v>
      </c>
      <c r="B15" s="148" t="s">
        <v>1840</v>
      </c>
      <c r="C15" s="149" t="s">
        <v>363</v>
      </c>
      <c r="D15" s="150" t="s">
        <v>353</v>
      </c>
      <c r="E15" s="211">
        <v>1</v>
      </c>
      <c r="F15" s="14"/>
      <c r="G15" s="52">
        <f t="shared" si="3"/>
        <v>0</v>
      </c>
      <c r="H15" s="13"/>
      <c r="I15" s="52">
        <f t="shared" si="4"/>
        <v>0</v>
      </c>
    </row>
    <row r="16" spans="1:9" x14ac:dyDescent="0.2">
      <c r="A16" s="182"/>
      <c r="B16" s="182"/>
      <c r="C16" s="183" t="s">
        <v>3120</v>
      </c>
      <c r="D16" s="182"/>
      <c r="E16" s="182"/>
      <c r="F16" s="158"/>
      <c r="G16" s="52">
        <f>G17+G18+G19+G20+G21+G22+G23+G24+G25+G26+G27+G28+G29+G30+G31+G32+G33+G34+G35+G36+G37+G38+G39+G40+G41+G42+G43+G44+G45+G49+G52+G53+G54+G55+G59+G64+G65+G66+G67+G58</f>
        <v>0</v>
      </c>
      <c r="H16" s="14"/>
      <c r="I16" s="55">
        <f t="shared" si="4"/>
        <v>0</v>
      </c>
    </row>
    <row r="17" spans="1:9" ht="22.5" x14ac:dyDescent="0.2">
      <c r="A17" s="130">
        <v>8</v>
      </c>
      <c r="B17" s="130" t="s">
        <v>3121</v>
      </c>
      <c r="C17" s="131" t="s">
        <v>3122</v>
      </c>
      <c r="D17" s="132" t="s">
        <v>353</v>
      </c>
      <c r="E17" s="210">
        <v>15</v>
      </c>
      <c r="F17" s="14"/>
      <c r="G17" s="52">
        <f t="shared" ref="G17:G44" si="5">E17*F17</f>
        <v>0</v>
      </c>
      <c r="H17" s="13"/>
      <c r="I17" s="52">
        <f t="shared" ref="I17:I47" si="6">G17+H17</f>
        <v>0</v>
      </c>
    </row>
    <row r="18" spans="1:9" ht="22.5" x14ac:dyDescent="0.2">
      <c r="A18" s="79">
        <v>9</v>
      </c>
      <c r="B18" s="79" t="s">
        <v>1840</v>
      </c>
      <c r="C18" s="86" t="s">
        <v>3123</v>
      </c>
      <c r="D18" s="87" t="s">
        <v>353</v>
      </c>
      <c r="E18" s="127">
        <v>4</v>
      </c>
      <c r="F18" s="14"/>
      <c r="G18" s="52">
        <f t="shared" si="5"/>
        <v>0</v>
      </c>
      <c r="H18" s="13"/>
      <c r="I18" s="52">
        <f t="shared" si="6"/>
        <v>0</v>
      </c>
    </row>
    <row r="19" spans="1:9" ht="22.5" x14ac:dyDescent="0.2">
      <c r="A19" s="79">
        <v>10</v>
      </c>
      <c r="B19" s="79" t="s">
        <v>1840</v>
      </c>
      <c r="C19" s="86" t="s">
        <v>3124</v>
      </c>
      <c r="D19" s="87" t="s">
        <v>353</v>
      </c>
      <c r="E19" s="127">
        <v>3</v>
      </c>
      <c r="F19" s="14"/>
      <c r="G19" s="52">
        <f t="shared" si="5"/>
        <v>0</v>
      </c>
      <c r="H19" s="13"/>
      <c r="I19" s="52">
        <f t="shared" si="6"/>
        <v>0</v>
      </c>
    </row>
    <row r="20" spans="1:9" ht="22.5" x14ac:dyDescent="0.2">
      <c r="A20" s="79">
        <v>11</v>
      </c>
      <c r="B20" s="79" t="s">
        <v>1840</v>
      </c>
      <c r="C20" s="86" t="s">
        <v>3125</v>
      </c>
      <c r="D20" s="87" t="s">
        <v>353</v>
      </c>
      <c r="E20" s="127">
        <v>2</v>
      </c>
      <c r="F20" s="14"/>
      <c r="G20" s="52">
        <f t="shared" si="5"/>
        <v>0</v>
      </c>
      <c r="H20" s="13"/>
      <c r="I20" s="52">
        <f t="shared" si="6"/>
        <v>0</v>
      </c>
    </row>
    <row r="21" spans="1:9" ht="22.5" x14ac:dyDescent="0.2">
      <c r="A21" s="79">
        <v>12</v>
      </c>
      <c r="B21" s="79" t="s">
        <v>1840</v>
      </c>
      <c r="C21" s="86" t="s">
        <v>3126</v>
      </c>
      <c r="D21" s="87" t="s">
        <v>353</v>
      </c>
      <c r="E21" s="127">
        <v>1</v>
      </c>
      <c r="F21" s="14"/>
      <c r="G21" s="52">
        <f t="shared" si="5"/>
        <v>0</v>
      </c>
      <c r="H21" s="13"/>
      <c r="I21" s="52">
        <f t="shared" si="6"/>
        <v>0</v>
      </c>
    </row>
    <row r="22" spans="1:9" ht="22.5" x14ac:dyDescent="0.2">
      <c r="A22" s="79">
        <v>13</v>
      </c>
      <c r="B22" s="79" t="s">
        <v>1840</v>
      </c>
      <c r="C22" s="86" t="s">
        <v>3127</v>
      </c>
      <c r="D22" s="87" t="s">
        <v>353</v>
      </c>
      <c r="E22" s="127">
        <v>8</v>
      </c>
      <c r="F22" s="14"/>
      <c r="G22" s="55">
        <f t="shared" si="5"/>
        <v>0</v>
      </c>
      <c r="H22" s="14"/>
      <c r="I22" s="55">
        <f t="shared" si="6"/>
        <v>0</v>
      </c>
    </row>
    <row r="23" spans="1:9" ht="22.5" x14ac:dyDescent="0.2">
      <c r="A23" s="176">
        <v>14</v>
      </c>
      <c r="B23" s="79" t="s">
        <v>1840</v>
      </c>
      <c r="C23" s="86" t="s">
        <v>3128</v>
      </c>
      <c r="D23" s="87" t="s">
        <v>353</v>
      </c>
      <c r="E23" s="127">
        <v>14</v>
      </c>
      <c r="F23" s="13"/>
      <c r="G23" s="52">
        <f t="shared" si="5"/>
        <v>0</v>
      </c>
      <c r="H23" s="13"/>
      <c r="I23" s="52">
        <f t="shared" si="6"/>
        <v>0</v>
      </c>
    </row>
    <row r="24" spans="1:9" ht="22.5" x14ac:dyDescent="0.2">
      <c r="A24" s="176">
        <v>15</v>
      </c>
      <c r="B24" s="79" t="s">
        <v>1840</v>
      </c>
      <c r="C24" s="86" t="s">
        <v>3129</v>
      </c>
      <c r="D24" s="87" t="s">
        <v>353</v>
      </c>
      <c r="E24" s="127">
        <v>9</v>
      </c>
      <c r="F24" s="13"/>
      <c r="G24" s="52">
        <f t="shared" si="5"/>
        <v>0</v>
      </c>
      <c r="H24" s="13"/>
      <c r="I24" s="52">
        <f t="shared" si="6"/>
        <v>0</v>
      </c>
    </row>
    <row r="25" spans="1:9" ht="22.5" x14ac:dyDescent="0.2">
      <c r="A25" s="176">
        <v>16</v>
      </c>
      <c r="B25" s="79" t="s">
        <v>1840</v>
      </c>
      <c r="C25" s="86" t="s">
        <v>977</v>
      </c>
      <c r="D25" s="87" t="s">
        <v>353</v>
      </c>
      <c r="E25" s="127">
        <v>149</v>
      </c>
      <c r="F25" s="13"/>
      <c r="G25" s="52">
        <f t="shared" si="5"/>
        <v>0</v>
      </c>
      <c r="H25" s="13"/>
      <c r="I25" s="52">
        <f t="shared" si="6"/>
        <v>0</v>
      </c>
    </row>
    <row r="26" spans="1:9" ht="22.5" x14ac:dyDescent="0.2">
      <c r="A26" s="176">
        <v>17</v>
      </c>
      <c r="B26" s="79" t="s">
        <v>1840</v>
      </c>
      <c r="C26" s="86" t="s">
        <v>3130</v>
      </c>
      <c r="D26" s="87" t="s">
        <v>353</v>
      </c>
      <c r="E26" s="127">
        <v>254</v>
      </c>
      <c r="F26" s="13"/>
      <c r="G26" s="52">
        <f t="shared" si="5"/>
        <v>0</v>
      </c>
      <c r="H26" s="13"/>
      <c r="I26" s="52">
        <f t="shared" si="6"/>
        <v>0</v>
      </c>
    </row>
    <row r="27" spans="1:9" ht="22.5" x14ac:dyDescent="0.2">
      <c r="A27" s="176">
        <v>18</v>
      </c>
      <c r="B27" s="79" t="s">
        <v>1840</v>
      </c>
      <c r="C27" s="86" t="s">
        <v>3131</v>
      </c>
      <c r="D27" s="87" t="s">
        <v>353</v>
      </c>
      <c r="E27" s="127">
        <v>249</v>
      </c>
      <c r="F27" s="13"/>
      <c r="G27" s="52">
        <f t="shared" si="5"/>
        <v>0</v>
      </c>
      <c r="H27" s="13"/>
      <c r="I27" s="52">
        <f t="shared" si="6"/>
        <v>0</v>
      </c>
    </row>
    <row r="28" spans="1:9" ht="22.5" x14ac:dyDescent="0.2">
      <c r="A28" s="176">
        <v>19</v>
      </c>
      <c r="B28" s="79" t="s">
        <v>1840</v>
      </c>
      <c r="C28" s="86" t="s">
        <v>982</v>
      </c>
      <c r="D28" s="87" t="s">
        <v>353</v>
      </c>
      <c r="E28" s="127">
        <v>220</v>
      </c>
      <c r="F28" s="13"/>
      <c r="G28" s="52">
        <f t="shared" si="5"/>
        <v>0</v>
      </c>
      <c r="H28" s="13"/>
      <c r="I28" s="52">
        <f t="shared" si="6"/>
        <v>0</v>
      </c>
    </row>
    <row r="29" spans="1:9" ht="22.5" x14ac:dyDescent="0.2">
      <c r="A29" s="176">
        <v>20</v>
      </c>
      <c r="B29" s="79" t="s">
        <v>1840</v>
      </c>
      <c r="C29" s="86" t="s">
        <v>3132</v>
      </c>
      <c r="D29" s="87" t="s">
        <v>353</v>
      </c>
      <c r="E29" s="127">
        <v>83</v>
      </c>
      <c r="F29" s="13"/>
      <c r="G29" s="52">
        <f t="shared" si="5"/>
        <v>0</v>
      </c>
      <c r="H29" s="13"/>
      <c r="I29" s="52">
        <f t="shared" si="6"/>
        <v>0</v>
      </c>
    </row>
    <row r="30" spans="1:9" ht="22.5" x14ac:dyDescent="0.2">
      <c r="A30" s="176">
        <v>21</v>
      </c>
      <c r="B30" s="79" t="s">
        <v>1840</v>
      </c>
      <c r="C30" s="86" t="s">
        <v>3133</v>
      </c>
      <c r="D30" s="87" t="s">
        <v>353</v>
      </c>
      <c r="E30" s="127">
        <v>233</v>
      </c>
      <c r="F30" s="13"/>
      <c r="G30" s="52">
        <f t="shared" si="5"/>
        <v>0</v>
      </c>
      <c r="H30" s="13"/>
      <c r="I30" s="52">
        <f t="shared" si="6"/>
        <v>0</v>
      </c>
    </row>
    <row r="31" spans="1:9" ht="22.5" x14ac:dyDescent="0.2">
      <c r="A31" s="176">
        <v>22</v>
      </c>
      <c r="B31" s="79" t="s">
        <v>1840</v>
      </c>
      <c r="C31" s="86" t="s">
        <v>3134</v>
      </c>
      <c r="D31" s="87" t="s">
        <v>353</v>
      </c>
      <c r="E31" s="127">
        <v>334</v>
      </c>
      <c r="F31" s="13"/>
      <c r="G31" s="52">
        <f t="shared" si="5"/>
        <v>0</v>
      </c>
      <c r="H31" s="13"/>
      <c r="I31" s="52">
        <f t="shared" si="6"/>
        <v>0</v>
      </c>
    </row>
    <row r="32" spans="1:9" ht="22.5" x14ac:dyDescent="0.2">
      <c r="A32" s="176">
        <v>23</v>
      </c>
      <c r="B32" s="79" t="s">
        <v>1840</v>
      </c>
      <c r="C32" s="86" t="s">
        <v>3135</v>
      </c>
      <c r="D32" s="87" t="s">
        <v>353</v>
      </c>
      <c r="E32" s="127">
        <v>50</v>
      </c>
      <c r="F32" s="13"/>
      <c r="G32" s="52">
        <f t="shared" si="5"/>
        <v>0</v>
      </c>
      <c r="H32" s="13"/>
      <c r="I32" s="52">
        <f t="shared" si="6"/>
        <v>0</v>
      </c>
    </row>
    <row r="33" spans="1:9" ht="22.5" x14ac:dyDescent="0.2">
      <c r="A33" s="176">
        <v>24</v>
      </c>
      <c r="B33" s="79" t="s">
        <v>1840</v>
      </c>
      <c r="C33" s="86" t="s">
        <v>3136</v>
      </c>
      <c r="D33" s="87" t="s">
        <v>353</v>
      </c>
      <c r="E33" s="127">
        <v>352</v>
      </c>
      <c r="F33" s="13"/>
      <c r="G33" s="52">
        <f t="shared" si="5"/>
        <v>0</v>
      </c>
      <c r="H33" s="13"/>
      <c r="I33" s="52">
        <f t="shared" si="6"/>
        <v>0</v>
      </c>
    </row>
    <row r="34" spans="1:9" ht="22.5" x14ac:dyDescent="0.2">
      <c r="A34" s="176">
        <v>25</v>
      </c>
      <c r="B34" s="79" t="s">
        <v>1840</v>
      </c>
      <c r="C34" s="86" t="s">
        <v>3137</v>
      </c>
      <c r="D34" s="87" t="s">
        <v>353</v>
      </c>
      <c r="E34" s="127">
        <v>135</v>
      </c>
      <c r="F34" s="13"/>
      <c r="G34" s="52">
        <f t="shared" si="5"/>
        <v>0</v>
      </c>
      <c r="H34" s="13"/>
      <c r="I34" s="52">
        <f t="shared" si="6"/>
        <v>0</v>
      </c>
    </row>
    <row r="35" spans="1:9" ht="22.5" x14ac:dyDescent="0.2">
      <c r="A35" s="176">
        <v>26</v>
      </c>
      <c r="B35" s="79" t="s">
        <v>1840</v>
      </c>
      <c r="C35" s="86" t="s">
        <v>3138</v>
      </c>
      <c r="D35" s="87" t="s">
        <v>353</v>
      </c>
      <c r="E35" s="127">
        <v>221</v>
      </c>
      <c r="F35" s="13"/>
      <c r="G35" s="52">
        <f t="shared" si="5"/>
        <v>0</v>
      </c>
      <c r="H35" s="13"/>
      <c r="I35" s="52">
        <f t="shared" si="6"/>
        <v>0</v>
      </c>
    </row>
    <row r="36" spans="1:9" ht="22.5" x14ac:dyDescent="0.2">
      <c r="A36" s="176">
        <v>27</v>
      </c>
      <c r="B36" s="79" t="s">
        <v>1840</v>
      </c>
      <c r="C36" s="86" t="s">
        <v>3139</v>
      </c>
      <c r="D36" s="87" t="s">
        <v>353</v>
      </c>
      <c r="E36" s="127">
        <v>100</v>
      </c>
      <c r="F36" s="13"/>
      <c r="G36" s="52">
        <f t="shared" si="5"/>
        <v>0</v>
      </c>
      <c r="H36" s="13"/>
      <c r="I36" s="52">
        <f t="shared" si="6"/>
        <v>0</v>
      </c>
    </row>
    <row r="37" spans="1:9" ht="22.5" x14ac:dyDescent="0.2">
      <c r="A37" s="176">
        <v>28</v>
      </c>
      <c r="B37" s="79" t="s">
        <v>1840</v>
      </c>
      <c r="C37" s="86" t="s">
        <v>3140</v>
      </c>
      <c r="D37" s="87" t="s">
        <v>353</v>
      </c>
      <c r="E37" s="127">
        <v>219</v>
      </c>
      <c r="F37" s="13"/>
      <c r="G37" s="52">
        <f t="shared" si="5"/>
        <v>0</v>
      </c>
      <c r="H37" s="13"/>
      <c r="I37" s="52">
        <f t="shared" si="6"/>
        <v>0</v>
      </c>
    </row>
    <row r="38" spans="1:9" ht="22.5" x14ac:dyDescent="0.2">
      <c r="A38" s="176">
        <v>29</v>
      </c>
      <c r="B38" s="79" t="s">
        <v>1840</v>
      </c>
      <c r="C38" s="86" t="s">
        <v>3141</v>
      </c>
      <c r="D38" s="87" t="s">
        <v>353</v>
      </c>
      <c r="E38" s="127">
        <v>75</v>
      </c>
      <c r="F38" s="13"/>
      <c r="G38" s="52">
        <f t="shared" si="5"/>
        <v>0</v>
      </c>
      <c r="H38" s="13"/>
      <c r="I38" s="52">
        <f t="shared" si="6"/>
        <v>0</v>
      </c>
    </row>
    <row r="39" spans="1:9" ht="22.5" x14ac:dyDescent="0.2">
      <c r="A39" s="176">
        <v>30</v>
      </c>
      <c r="B39" s="79" t="s">
        <v>1840</v>
      </c>
      <c r="C39" s="86" t="s">
        <v>3142</v>
      </c>
      <c r="D39" s="87" t="s">
        <v>353</v>
      </c>
      <c r="E39" s="127">
        <v>368</v>
      </c>
      <c r="F39" s="13"/>
      <c r="G39" s="52">
        <f t="shared" si="5"/>
        <v>0</v>
      </c>
      <c r="H39" s="13"/>
      <c r="I39" s="52">
        <f t="shared" si="6"/>
        <v>0</v>
      </c>
    </row>
    <row r="40" spans="1:9" ht="22.5" x14ac:dyDescent="0.2">
      <c r="A40" s="176">
        <v>31</v>
      </c>
      <c r="B40" s="79" t="s">
        <v>1840</v>
      </c>
      <c r="C40" s="86" t="s">
        <v>3143</v>
      </c>
      <c r="D40" s="87" t="s">
        <v>353</v>
      </c>
      <c r="E40" s="127">
        <v>50</v>
      </c>
      <c r="F40" s="13"/>
      <c r="G40" s="52">
        <f t="shared" si="5"/>
        <v>0</v>
      </c>
      <c r="H40" s="13"/>
      <c r="I40" s="52">
        <f t="shared" si="6"/>
        <v>0</v>
      </c>
    </row>
    <row r="41" spans="1:9" ht="22.5" x14ac:dyDescent="0.2">
      <c r="A41" s="176">
        <v>32</v>
      </c>
      <c r="B41" s="79" t="s">
        <v>1840</v>
      </c>
      <c r="C41" s="86" t="s">
        <v>3144</v>
      </c>
      <c r="D41" s="87" t="s">
        <v>353</v>
      </c>
      <c r="E41" s="127">
        <v>457</v>
      </c>
      <c r="F41" s="13"/>
      <c r="G41" s="52">
        <f t="shared" si="5"/>
        <v>0</v>
      </c>
      <c r="H41" s="13"/>
      <c r="I41" s="52">
        <f t="shared" si="6"/>
        <v>0</v>
      </c>
    </row>
    <row r="42" spans="1:9" ht="22.5" x14ac:dyDescent="0.2">
      <c r="A42" s="176">
        <v>33</v>
      </c>
      <c r="B42" s="79" t="s">
        <v>1840</v>
      </c>
      <c r="C42" s="86" t="s">
        <v>3145</v>
      </c>
      <c r="D42" s="87" t="s">
        <v>353</v>
      </c>
      <c r="E42" s="127">
        <v>655</v>
      </c>
      <c r="F42" s="13"/>
      <c r="G42" s="52">
        <f t="shared" si="5"/>
        <v>0</v>
      </c>
      <c r="H42" s="13"/>
      <c r="I42" s="52">
        <f t="shared" si="6"/>
        <v>0</v>
      </c>
    </row>
    <row r="43" spans="1:9" ht="22.5" x14ac:dyDescent="0.2">
      <c r="A43" s="176">
        <v>34</v>
      </c>
      <c r="B43" s="79" t="s">
        <v>1840</v>
      </c>
      <c r="C43" s="86" t="s">
        <v>3146</v>
      </c>
      <c r="D43" s="87" t="s">
        <v>353</v>
      </c>
      <c r="E43" s="127">
        <v>750</v>
      </c>
      <c r="F43" s="13"/>
      <c r="G43" s="52">
        <f t="shared" si="5"/>
        <v>0</v>
      </c>
      <c r="H43" s="13"/>
      <c r="I43" s="52">
        <f t="shared" si="6"/>
        <v>0</v>
      </c>
    </row>
    <row r="44" spans="1:9" ht="22.5" x14ac:dyDescent="0.2">
      <c r="A44" s="176">
        <v>35</v>
      </c>
      <c r="B44" s="79" t="s">
        <v>1840</v>
      </c>
      <c r="C44" s="86" t="s">
        <v>3147</v>
      </c>
      <c r="D44" s="87" t="s">
        <v>358</v>
      </c>
      <c r="E44" s="127">
        <v>1245.8</v>
      </c>
      <c r="F44" s="13"/>
      <c r="G44" s="52">
        <f t="shared" si="5"/>
        <v>0</v>
      </c>
      <c r="H44" s="13"/>
      <c r="I44" s="52">
        <f t="shared" si="6"/>
        <v>0</v>
      </c>
    </row>
    <row r="45" spans="1:9" ht="22.5" x14ac:dyDescent="0.2">
      <c r="A45" s="176">
        <v>36</v>
      </c>
      <c r="B45" s="79" t="s">
        <v>1840</v>
      </c>
      <c r="C45" s="86" t="s">
        <v>643</v>
      </c>
      <c r="D45" s="87" t="s">
        <v>358</v>
      </c>
      <c r="E45" s="127">
        <v>150</v>
      </c>
      <c r="F45" s="202"/>
      <c r="G45" s="52">
        <f>G46+G47+G48</f>
        <v>0</v>
      </c>
      <c r="H45" s="13"/>
      <c r="I45" s="52">
        <f t="shared" si="6"/>
        <v>0</v>
      </c>
    </row>
    <row r="46" spans="1:9" ht="22.5" x14ac:dyDescent="0.2">
      <c r="A46" s="221" t="s">
        <v>3148</v>
      </c>
      <c r="B46" s="221" t="s">
        <v>3149</v>
      </c>
      <c r="C46" s="222" t="s">
        <v>690</v>
      </c>
      <c r="D46" s="223" t="s">
        <v>650</v>
      </c>
      <c r="E46" s="224">
        <v>1.4999999999999999E-2</v>
      </c>
      <c r="F46" s="12"/>
      <c r="G46" s="52">
        <f>E46*F46</f>
        <v>0</v>
      </c>
      <c r="H46" s="13"/>
      <c r="I46" s="52">
        <f t="shared" si="6"/>
        <v>0</v>
      </c>
    </row>
    <row r="47" spans="1:9" ht="22.5" x14ac:dyDescent="0.2">
      <c r="A47" s="221" t="s">
        <v>3150</v>
      </c>
      <c r="B47" s="221" t="s">
        <v>3151</v>
      </c>
      <c r="C47" s="222" t="s">
        <v>649</v>
      </c>
      <c r="D47" s="223" t="s">
        <v>650</v>
      </c>
      <c r="E47" s="224">
        <v>1.4999999999999999E-2</v>
      </c>
      <c r="F47" s="13"/>
      <c r="G47" s="52">
        <f>E47*F47</f>
        <v>0</v>
      </c>
      <c r="H47" s="13"/>
      <c r="I47" s="52">
        <f t="shared" si="6"/>
        <v>0</v>
      </c>
    </row>
    <row r="48" spans="1:9" ht="33.75" x14ac:dyDescent="0.2">
      <c r="A48" s="221" t="s">
        <v>3152</v>
      </c>
      <c r="B48" s="221" t="s">
        <v>3153</v>
      </c>
      <c r="C48" s="222" t="s">
        <v>3154</v>
      </c>
      <c r="D48" s="223" t="s">
        <v>650</v>
      </c>
      <c r="E48" s="224">
        <v>1.4999999999999999E-2</v>
      </c>
      <c r="F48" s="13"/>
      <c r="G48" s="52">
        <f>E48*F48*23</f>
        <v>0</v>
      </c>
      <c r="H48" s="13"/>
      <c r="I48" s="52">
        <f t="shared" ref="I48:I51" si="7">G48+H48</f>
        <v>0</v>
      </c>
    </row>
    <row r="49" spans="1:9" ht="22.5" x14ac:dyDescent="0.2">
      <c r="A49" s="176">
        <v>38</v>
      </c>
      <c r="B49" s="176" t="s">
        <v>1840</v>
      </c>
      <c r="C49" s="172" t="s">
        <v>728</v>
      </c>
      <c r="D49" s="177" t="s">
        <v>358</v>
      </c>
      <c r="E49" s="178">
        <v>25.6</v>
      </c>
      <c r="F49" s="202"/>
      <c r="G49" s="52">
        <f>G50+G51</f>
        <v>0</v>
      </c>
      <c r="H49" s="13"/>
      <c r="I49" s="52">
        <f t="shared" si="7"/>
        <v>0</v>
      </c>
    </row>
    <row r="50" spans="1:9" ht="22.5" x14ac:dyDescent="0.2">
      <c r="A50" s="221" t="s">
        <v>3155</v>
      </c>
      <c r="B50" s="221" t="s">
        <v>3156</v>
      </c>
      <c r="C50" s="222" t="s">
        <v>730</v>
      </c>
      <c r="D50" s="223" t="s">
        <v>438</v>
      </c>
      <c r="E50" s="224">
        <v>20.48</v>
      </c>
      <c r="F50" s="12"/>
      <c r="G50" s="52">
        <f>E50*F50</f>
        <v>0</v>
      </c>
      <c r="H50" s="13"/>
      <c r="I50" s="52">
        <f t="shared" si="7"/>
        <v>0</v>
      </c>
    </row>
    <row r="51" spans="1:9" ht="33.75" x14ac:dyDescent="0.2">
      <c r="A51" s="221" t="s">
        <v>3157</v>
      </c>
      <c r="B51" s="221" t="s">
        <v>1840</v>
      </c>
      <c r="C51" s="222" t="s">
        <v>731</v>
      </c>
      <c r="D51" s="223" t="s">
        <v>438</v>
      </c>
      <c r="E51" s="224">
        <v>20.48</v>
      </c>
      <c r="F51" s="13"/>
      <c r="G51" s="52">
        <f>E51*F51</f>
        <v>0</v>
      </c>
      <c r="H51" s="13"/>
      <c r="I51" s="52">
        <f t="shared" si="7"/>
        <v>0</v>
      </c>
    </row>
    <row r="52" spans="1:9" ht="22.5" x14ac:dyDescent="0.2">
      <c r="A52" s="176">
        <v>39</v>
      </c>
      <c r="B52" s="176" t="s">
        <v>3158</v>
      </c>
      <c r="C52" s="172" t="s">
        <v>734</v>
      </c>
      <c r="D52" s="177" t="s">
        <v>353</v>
      </c>
      <c r="E52" s="178">
        <v>10</v>
      </c>
      <c r="F52" s="13"/>
      <c r="G52" s="52">
        <f t="shared" ref="G52:G54" si="8">E52*F52</f>
        <v>0</v>
      </c>
      <c r="H52" s="13"/>
      <c r="I52" s="52">
        <f t="shared" ref="I52:I57" si="9">G52+H52</f>
        <v>0</v>
      </c>
    </row>
    <row r="53" spans="1:9" ht="22.5" x14ac:dyDescent="0.2">
      <c r="A53" s="176">
        <v>40</v>
      </c>
      <c r="B53" s="176" t="s">
        <v>1840</v>
      </c>
      <c r="C53" s="172" t="s">
        <v>891</v>
      </c>
      <c r="D53" s="177" t="s">
        <v>353</v>
      </c>
      <c r="E53" s="178">
        <v>10</v>
      </c>
      <c r="F53" s="13"/>
      <c r="G53" s="52">
        <f t="shared" si="8"/>
        <v>0</v>
      </c>
      <c r="H53" s="13"/>
      <c r="I53" s="52">
        <f t="shared" si="9"/>
        <v>0</v>
      </c>
    </row>
    <row r="54" spans="1:9" ht="22.5" x14ac:dyDescent="0.2">
      <c r="A54" s="176">
        <v>41</v>
      </c>
      <c r="B54" s="176" t="s">
        <v>1840</v>
      </c>
      <c r="C54" s="172" t="s">
        <v>3159</v>
      </c>
      <c r="D54" s="177" t="s">
        <v>371</v>
      </c>
      <c r="E54" s="178">
        <v>10</v>
      </c>
      <c r="F54" s="13"/>
      <c r="G54" s="52">
        <f t="shared" si="8"/>
        <v>0</v>
      </c>
      <c r="H54" s="13"/>
      <c r="I54" s="52">
        <f t="shared" si="9"/>
        <v>0</v>
      </c>
    </row>
    <row r="55" spans="1:9" ht="22.5" x14ac:dyDescent="0.2">
      <c r="A55" s="176">
        <v>42</v>
      </c>
      <c r="B55" s="176" t="s">
        <v>1840</v>
      </c>
      <c r="C55" s="172" t="s">
        <v>758</v>
      </c>
      <c r="D55" s="177" t="s">
        <v>371</v>
      </c>
      <c r="E55" s="178">
        <v>10</v>
      </c>
      <c r="F55" s="202"/>
      <c r="G55" s="52">
        <f>G56+G57</f>
        <v>0</v>
      </c>
      <c r="H55" s="13"/>
      <c r="I55" s="52">
        <f t="shared" si="9"/>
        <v>0</v>
      </c>
    </row>
    <row r="56" spans="1:9" ht="22.5" x14ac:dyDescent="0.2">
      <c r="A56" s="221" t="s">
        <v>3160</v>
      </c>
      <c r="B56" s="221" t="s">
        <v>1840</v>
      </c>
      <c r="C56" s="222" t="s">
        <v>3161</v>
      </c>
      <c r="D56" s="223" t="s">
        <v>353</v>
      </c>
      <c r="E56" s="224">
        <v>10</v>
      </c>
      <c r="F56" s="12"/>
      <c r="G56" s="52">
        <f>E56*F56*3</f>
        <v>0</v>
      </c>
      <c r="H56" s="13"/>
      <c r="I56" s="52">
        <f t="shared" si="9"/>
        <v>0</v>
      </c>
    </row>
    <row r="57" spans="1:9" ht="22.5" x14ac:dyDescent="0.2">
      <c r="A57" s="221" t="s">
        <v>3162</v>
      </c>
      <c r="B57" s="221" t="s">
        <v>3163</v>
      </c>
      <c r="C57" s="222" t="s">
        <v>762</v>
      </c>
      <c r="D57" s="223" t="s">
        <v>353</v>
      </c>
      <c r="E57" s="224">
        <v>10</v>
      </c>
      <c r="F57" s="13"/>
      <c r="G57" s="52">
        <f>E57*F57</f>
        <v>0</v>
      </c>
      <c r="H57" s="13"/>
      <c r="I57" s="52">
        <f t="shared" si="9"/>
        <v>0</v>
      </c>
    </row>
    <row r="58" spans="1:9" ht="22.5" x14ac:dyDescent="0.2">
      <c r="A58" s="176">
        <v>43</v>
      </c>
      <c r="B58" s="176" t="s">
        <v>1840</v>
      </c>
      <c r="C58" s="172" t="s">
        <v>740</v>
      </c>
      <c r="D58" s="177" t="s">
        <v>353</v>
      </c>
      <c r="E58" s="178">
        <v>50</v>
      </c>
      <c r="F58" s="13"/>
      <c r="G58" s="52">
        <f t="shared" ref="G58" si="10">E58*F58</f>
        <v>0</v>
      </c>
      <c r="H58" s="13"/>
      <c r="I58" s="52">
        <f t="shared" ref="I58:I61" si="11">G58+H58</f>
        <v>0</v>
      </c>
    </row>
    <row r="59" spans="1:9" ht="22.5" x14ac:dyDescent="0.2">
      <c r="A59" s="176">
        <v>44</v>
      </c>
      <c r="B59" s="176" t="s">
        <v>1840</v>
      </c>
      <c r="C59" s="172" t="s">
        <v>658</v>
      </c>
      <c r="D59" s="177" t="s">
        <v>353</v>
      </c>
      <c r="E59" s="178">
        <v>31</v>
      </c>
      <c r="F59" s="202"/>
      <c r="G59" s="52">
        <f>G60+G61+G62+G63</f>
        <v>0</v>
      </c>
      <c r="H59" s="13"/>
      <c r="I59" s="52">
        <f t="shared" si="11"/>
        <v>0</v>
      </c>
    </row>
    <row r="60" spans="1:9" ht="22.5" x14ac:dyDescent="0.2">
      <c r="A60" s="221" t="s">
        <v>3164</v>
      </c>
      <c r="B60" s="221" t="s">
        <v>3082</v>
      </c>
      <c r="C60" s="222" t="s">
        <v>695</v>
      </c>
      <c r="D60" s="223" t="s">
        <v>662</v>
      </c>
      <c r="E60" s="224">
        <v>23</v>
      </c>
      <c r="F60" s="12"/>
      <c r="G60" s="52">
        <f>E60*F60</f>
        <v>0</v>
      </c>
      <c r="H60" s="13"/>
      <c r="I60" s="52">
        <f t="shared" si="11"/>
        <v>0</v>
      </c>
    </row>
    <row r="61" spans="1:9" ht="22.5" x14ac:dyDescent="0.2">
      <c r="A61" s="221" t="s">
        <v>3165</v>
      </c>
      <c r="B61" s="221" t="s">
        <v>3082</v>
      </c>
      <c r="C61" s="222" t="s">
        <v>661</v>
      </c>
      <c r="D61" s="223" t="s">
        <v>662</v>
      </c>
      <c r="E61" s="224">
        <v>8</v>
      </c>
      <c r="F61" s="13"/>
      <c r="G61" s="52">
        <f>E61*F61</f>
        <v>0</v>
      </c>
      <c r="H61" s="13"/>
      <c r="I61" s="52">
        <f t="shared" si="11"/>
        <v>0</v>
      </c>
    </row>
    <row r="62" spans="1:9" ht="33.75" x14ac:dyDescent="0.2">
      <c r="A62" s="221" t="s">
        <v>3166</v>
      </c>
      <c r="B62" s="221" t="s">
        <v>3167</v>
      </c>
      <c r="C62" s="222" t="s">
        <v>698</v>
      </c>
      <c r="D62" s="223" t="s">
        <v>353</v>
      </c>
      <c r="E62" s="224">
        <v>23</v>
      </c>
      <c r="F62" s="13"/>
      <c r="G62" s="52">
        <f>E62*F62</f>
        <v>0</v>
      </c>
      <c r="H62" s="13"/>
      <c r="I62" s="52">
        <f t="shared" ref="I62:I63" si="12">G62+H62</f>
        <v>0</v>
      </c>
    </row>
    <row r="63" spans="1:9" ht="33.75" x14ac:dyDescent="0.2">
      <c r="A63" s="221" t="s">
        <v>3168</v>
      </c>
      <c r="B63" s="221" t="s">
        <v>3085</v>
      </c>
      <c r="C63" s="222" t="s">
        <v>766</v>
      </c>
      <c r="D63" s="223" t="s">
        <v>353</v>
      </c>
      <c r="E63" s="224">
        <v>8</v>
      </c>
      <c r="F63" s="13"/>
      <c r="G63" s="52">
        <f>E63*F63</f>
        <v>0</v>
      </c>
      <c r="H63" s="13"/>
      <c r="I63" s="52">
        <f t="shared" si="12"/>
        <v>0</v>
      </c>
    </row>
    <row r="64" spans="1:9" ht="22.5" x14ac:dyDescent="0.2">
      <c r="A64" s="216">
        <v>45</v>
      </c>
      <c r="B64" s="216" t="s">
        <v>3169</v>
      </c>
      <c r="C64" s="217" t="s">
        <v>656</v>
      </c>
      <c r="D64" s="218" t="s">
        <v>353</v>
      </c>
      <c r="E64" s="219">
        <v>3092</v>
      </c>
      <c r="F64" s="74"/>
      <c r="G64" s="54">
        <f t="shared" ref="G64:G67" si="13">E64*F64</f>
        <v>0</v>
      </c>
      <c r="H64" s="12"/>
      <c r="I64" s="54">
        <f t="shared" ref="I64:I68" si="14">G64+H64</f>
        <v>0</v>
      </c>
    </row>
    <row r="65" spans="1:9" ht="22.5" x14ac:dyDescent="0.2">
      <c r="A65" s="79">
        <v>46</v>
      </c>
      <c r="B65" s="79" t="s">
        <v>3169</v>
      </c>
      <c r="C65" s="86" t="s">
        <v>702</v>
      </c>
      <c r="D65" s="87" t="s">
        <v>353</v>
      </c>
      <c r="E65" s="127">
        <v>1862</v>
      </c>
      <c r="F65" s="14"/>
      <c r="G65" s="52">
        <f t="shared" si="13"/>
        <v>0</v>
      </c>
      <c r="H65" s="13"/>
      <c r="I65" s="52">
        <f t="shared" si="14"/>
        <v>0</v>
      </c>
    </row>
    <row r="66" spans="1:9" ht="33.75" x14ac:dyDescent="0.2">
      <c r="A66" s="79">
        <v>47</v>
      </c>
      <c r="B66" s="79" t="s">
        <v>3170</v>
      </c>
      <c r="C66" s="86" t="s">
        <v>667</v>
      </c>
      <c r="D66" s="87" t="s">
        <v>358</v>
      </c>
      <c r="E66" s="127">
        <v>1035</v>
      </c>
      <c r="F66" s="14"/>
      <c r="G66" s="55">
        <f t="shared" si="13"/>
        <v>0</v>
      </c>
      <c r="H66" s="14"/>
      <c r="I66" s="55">
        <f t="shared" si="14"/>
        <v>0</v>
      </c>
    </row>
    <row r="67" spans="1:9" ht="22.5" x14ac:dyDescent="0.2">
      <c r="A67" s="176">
        <v>48</v>
      </c>
      <c r="B67" s="176" t="s">
        <v>3171</v>
      </c>
      <c r="C67" s="172" t="s">
        <v>896</v>
      </c>
      <c r="D67" s="177" t="s">
        <v>650</v>
      </c>
      <c r="E67" s="178">
        <v>0.19500000000000001</v>
      </c>
      <c r="F67" s="13"/>
      <c r="G67" s="52">
        <f t="shared" si="13"/>
        <v>0</v>
      </c>
      <c r="H67" s="13"/>
      <c r="I67" s="52">
        <f t="shared" si="14"/>
        <v>0</v>
      </c>
    </row>
    <row r="68" spans="1:9" x14ac:dyDescent="0.2">
      <c r="A68" s="182"/>
      <c r="B68" s="182"/>
      <c r="C68" s="183" t="s">
        <v>3172</v>
      </c>
      <c r="D68" s="182"/>
      <c r="E68" s="182"/>
      <c r="F68" s="158"/>
      <c r="G68" s="52">
        <f>G69+G84+G95</f>
        <v>0</v>
      </c>
      <c r="H68" s="14"/>
      <c r="I68" s="55">
        <f t="shared" si="14"/>
        <v>0</v>
      </c>
    </row>
    <row r="69" spans="1:9" ht="22.5" x14ac:dyDescent="0.2">
      <c r="A69" s="81"/>
      <c r="B69" s="81"/>
      <c r="C69" s="85" t="s">
        <v>3173</v>
      </c>
      <c r="D69" s="81"/>
      <c r="E69" s="175"/>
      <c r="F69" s="158"/>
      <c r="G69" s="52">
        <f>G70+G73+G74+G77+G80+G81</f>
        <v>0</v>
      </c>
      <c r="H69" s="14"/>
      <c r="I69" s="55">
        <f t="shared" ref="I69:I88" si="15">G69+H69</f>
        <v>0</v>
      </c>
    </row>
    <row r="70" spans="1:9" ht="33.75" x14ac:dyDescent="0.2">
      <c r="A70" s="79">
        <v>49</v>
      </c>
      <c r="B70" s="79" t="s">
        <v>3174</v>
      </c>
      <c r="C70" s="86" t="s">
        <v>1448</v>
      </c>
      <c r="D70" s="87" t="s">
        <v>358</v>
      </c>
      <c r="E70" s="127">
        <v>901.5</v>
      </c>
      <c r="F70" s="202"/>
      <c r="G70" s="52">
        <f>G71+G72</f>
        <v>0</v>
      </c>
      <c r="H70" s="13"/>
      <c r="I70" s="52">
        <f t="shared" si="15"/>
        <v>0</v>
      </c>
    </row>
    <row r="71" spans="1:9" ht="33.75" x14ac:dyDescent="0.2">
      <c r="A71" s="80" t="s">
        <v>3175</v>
      </c>
      <c r="B71" s="80" t="s">
        <v>3176</v>
      </c>
      <c r="C71" s="205" t="s">
        <v>1451</v>
      </c>
      <c r="D71" s="206" t="s">
        <v>358</v>
      </c>
      <c r="E71" s="207">
        <v>901.5</v>
      </c>
      <c r="F71" s="12"/>
      <c r="G71" s="52">
        <f>E71*F71</f>
        <v>0</v>
      </c>
      <c r="H71" s="13"/>
      <c r="I71" s="52">
        <f t="shared" si="15"/>
        <v>0</v>
      </c>
    </row>
    <row r="72" spans="1:9" ht="33.75" x14ac:dyDescent="0.2">
      <c r="A72" s="80" t="s">
        <v>3177</v>
      </c>
      <c r="B72" s="80" t="s">
        <v>3178</v>
      </c>
      <c r="C72" s="205" t="s">
        <v>3179</v>
      </c>
      <c r="D72" s="206" t="s">
        <v>358</v>
      </c>
      <c r="E72" s="207">
        <v>901.5</v>
      </c>
      <c r="F72" s="13"/>
      <c r="G72" s="52">
        <f>E72*F72*5.2</f>
        <v>0</v>
      </c>
      <c r="H72" s="13"/>
      <c r="I72" s="52">
        <f t="shared" si="15"/>
        <v>0</v>
      </c>
    </row>
    <row r="73" spans="1:9" ht="33.75" x14ac:dyDescent="0.2">
      <c r="A73" s="79">
        <v>50</v>
      </c>
      <c r="B73" s="79" t="s">
        <v>3180</v>
      </c>
      <c r="C73" s="86" t="s">
        <v>1456</v>
      </c>
      <c r="D73" s="87" t="s">
        <v>358</v>
      </c>
      <c r="E73" s="127">
        <v>901.5</v>
      </c>
      <c r="F73" s="13"/>
      <c r="G73" s="52">
        <f t="shared" ref="G73:G88" si="16">E73*F73</f>
        <v>0</v>
      </c>
      <c r="H73" s="13"/>
      <c r="I73" s="52">
        <f t="shared" si="15"/>
        <v>0</v>
      </c>
    </row>
    <row r="74" spans="1:9" ht="33.75" x14ac:dyDescent="0.2">
      <c r="A74" s="79">
        <v>51</v>
      </c>
      <c r="B74" s="79" t="s">
        <v>3181</v>
      </c>
      <c r="C74" s="86" t="s">
        <v>3182</v>
      </c>
      <c r="D74" s="87" t="s">
        <v>358</v>
      </c>
      <c r="E74" s="127">
        <v>901.5</v>
      </c>
      <c r="F74" s="202"/>
      <c r="G74" s="52">
        <f>G75+G76</f>
        <v>0</v>
      </c>
      <c r="H74" s="13"/>
      <c r="I74" s="52">
        <f t="shared" ref="I74:I80" si="17">G74+H74</f>
        <v>0</v>
      </c>
    </row>
    <row r="75" spans="1:9" ht="22.5" x14ac:dyDescent="0.2">
      <c r="A75" s="80" t="s">
        <v>3183</v>
      </c>
      <c r="B75" s="80" t="s">
        <v>3184</v>
      </c>
      <c r="C75" s="205" t="s">
        <v>1460</v>
      </c>
      <c r="D75" s="206" t="s">
        <v>358</v>
      </c>
      <c r="E75" s="207">
        <v>901.5</v>
      </c>
      <c r="F75" s="12"/>
      <c r="G75" s="52">
        <f>E75*F75</f>
        <v>0</v>
      </c>
      <c r="H75" s="13"/>
      <c r="I75" s="52">
        <f t="shared" si="17"/>
        <v>0</v>
      </c>
    </row>
    <row r="76" spans="1:9" ht="33.75" x14ac:dyDescent="0.2">
      <c r="A76" s="80" t="s">
        <v>3185</v>
      </c>
      <c r="B76" s="80" t="s">
        <v>3186</v>
      </c>
      <c r="C76" s="205" t="s">
        <v>3187</v>
      </c>
      <c r="D76" s="206" t="s">
        <v>358</v>
      </c>
      <c r="E76" s="207">
        <v>901.5</v>
      </c>
      <c r="F76" s="13"/>
      <c r="G76" s="52">
        <f>E76*F76*-5</f>
        <v>0</v>
      </c>
      <c r="H76" s="13"/>
      <c r="I76" s="52">
        <f t="shared" si="17"/>
        <v>0</v>
      </c>
    </row>
    <row r="77" spans="1:9" ht="33.75" x14ac:dyDescent="0.2">
      <c r="A77" s="79">
        <v>52</v>
      </c>
      <c r="B77" s="79" t="s">
        <v>3188</v>
      </c>
      <c r="C77" s="86" t="s">
        <v>3189</v>
      </c>
      <c r="D77" s="87" t="s">
        <v>358</v>
      </c>
      <c r="E77" s="127">
        <v>901.5</v>
      </c>
      <c r="F77" s="202"/>
      <c r="G77" s="52">
        <f>G78+G79</f>
        <v>0</v>
      </c>
      <c r="H77" s="13"/>
      <c r="I77" s="52">
        <f t="shared" si="17"/>
        <v>0</v>
      </c>
    </row>
    <row r="78" spans="1:9" ht="22.5" x14ac:dyDescent="0.2">
      <c r="A78" s="80" t="s">
        <v>3190</v>
      </c>
      <c r="B78" s="80" t="s">
        <v>3191</v>
      </c>
      <c r="C78" s="205" t="s">
        <v>1465</v>
      </c>
      <c r="D78" s="206" t="s">
        <v>358</v>
      </c>
      <c r="E78" s="207">
        <v>901.5</v>
      </c>
      <c r="F78" s="12"/>
      <c r="G78" s="52">
        <f>E78*F78</f>
        <v>0</v>
      </c>
      <c r="H78" s="13"/>
      <c r="I78" s="52">
        <f t="shared" si="17"/>
        <v>0</v>
      </c>
    </row>
    <row r="79" spans="1:9" ht="33.75" x14ac:dyDescent="0.2">
      <c r="A79" s="80" t="s">
        <v>3192</v>
      </c>
      <c r="B79" s="80" t="s">
        <v>3193</v>
      </c>
      <c r="C79" s="205" t="s">
        <v>3194</v>
      </c>
      <c r="D79" s="206" t="s">
        <v>358</v>
      </c>
      <c r="E79" s="207">
        <v>901.5</v>
      </c>
      <c r="F79" s="13"/>
      <c r="G79" s="52">
        <f>E79*F79*5</f>
        <v>0</v>
      </c>
      <c r="H79" s="13"/>
      <c r="I79" s="52">
        <f t="shared" si="17"/>
        <v>0</v>
      </c>
    </row>
    <row r="80" spans="1:9" ht="22.5" x14ac:dyDescent="0.2">
      <c r="A80" s="79">
        <v>53</v>
      </c>
      <c r="B80" s="79" t="s">
        <v>3195</v>
      </c>
      <c r="C80" s="86" t="s">
        <v>1467</v>
      </c>
      <c r="D80" s="87" t="s">
        <v>358</v>
      </c>
      <c r="E80" s="127">
        <v>901.5</v>
      </c>
      <c r="F80" s="13"/>
      <c r="G80" s="52">
        <f t="shared" ref="G80" si="18">E80*F80</f>
        <v>0</v>
      </c>
      <c r="H80" s="13"/>
      <c r="I80" s="52">
        <f t="shared" si="17"/>
        <v>0</v>
      </c>
    </row>
    <row r="81" spans="1:9" ht="33.75" x14ac:dyDescent="0.2">
      <c r="A81" s="79">
        <v>54</v>
      </c>
      <c r="B81" s="79" t="s">
        <v>3196</v>
      </c>
      <c r="C81" s="86" t="s">
        <v>1469</v>
      </c>
      <c r="D81" s="87" t="s">
        <v>358</v>
      </c>
      <c r="E81" s="127">
        <v>901.5</v>
      </c>
      <c r="F81" s="202"/>
      <c r="G81" s="52">
        <f>G82+G83</f>
        <v>0</v>
      </c>
      <c r="H81" s="13"/>
      <c r="I81" s="52">
        <f t="shared" ref="I81:I83" si="19">G81+H81</f>
        <v>0</v>
      </c>
    </row>
    <row r="82" spans="1:9" ht="22.5" x14ac:dyDescent="0.2">
      <c r="A82" s="80" t="s">
        <v>3197</v>
      </c>
      <c r="B82" s="80" t="s">
        <v>3195</v>
      </c>
      <c r="C82" s="205" t="s">
        <v>1470</v>
      </c>
      <c r="D82" s="206" t="s">
        <v>358</v>
      </c>
      <c r="E82" s="129">
        <v>901.5</v>
      </c>
      <c r="F82" s="12"/>
      <c r="G82" s="52">
        <f>E82*F82</f>
        <v>0</v>
      </c>
      <c r="H82" s="13"/>
      <c r="I82" s="52">
        <f t="shared" si="19"/>
        <v>0</v>
      </c>
    </row>
    <row r="83" spans="1:9" ht="22.5" x14ac:dyDescent="0.2">
      <c r="A83" s="80" t="s">
        <v>3198</v>
      </c>
      <c r="B83" s="80" t="s">
        <v>3199</v>
      </c>
      <c r="C83" s="205" t="s">
        <v>1472</v>
      </c>
      <c r="D83" s="206" t="s">
        <v>358</v>
      </c>
      <c r="E83" s="129">
        <v>901.5</v>
      </c>
      <c r="F83" s="13"/>
      <c r="G83" s="52">
        <f>E83*F83</f>
        <v>0</v>
      </c>
      <c r="H83" s="13"/>
      <c r="I83" s="52">
        <f t="shared" si="19"/>
        <v>0</v>
      </c>
    </row>
    <row r="84" spans="1:9" ht="22.5" x14ac:dyDescent="0.2">
      <c r="A84" s="81"/>
      <c r="B84" s="81"/>
      <c r="C84" s="85" t="s">
        <v>3200</v>
      </c>
      <c r="D84" s="81"/>
      <c r="E84" s="175"/>
      <c r="F84" s="158"/>
      <c r="G84" s="52">
        <f>G85+G88+G89+G92+G93+G94</f>
        <v>0</v>
      </c>
      <c r="H84" s="13"/>
      <c r="I84" s="52">
        <f t="shared" si="15"/>
        <v>0</v>
      </c>
    </row>
    <row r="85" spans="1:9" ht="33.75" x14ac:dyDescent="0.2">
      <c r="A85" s="79">
        <v>55</v>
      </c>
      <c r="B85" s="79" t="s">
        <v>3174</v>
      </c>
      <c r="C85" s="86" t="s">
        <v>1448</v>
      </c>
      <c r="D85" s="87" t="s">
        <v>358</v>
      </c>
      <c r="E85" s="127">
        <v>596.25</v>
      </c>
      <c r="F85" s="202"/>
      <c r="G85" s="52">
        <f>G86+G87</f>
        <v>0</v>
      </c>
      <c r="H85" s="13"/>
      <c r="I85" s="52">
        <f t="shared" si="15"/>
        <v>0</v>
      </c>
    </row>
    <row r="86" spans="1:9" ht="33.75" x14ac:dyDescent="0.2">
      <c r="A86" s="80" t="s">
        <v>3201</v>
      </c>
      <c r="B86" s="80" t="s">
        <v>3176</v>
      </c>
      <c r="C86" s="205" t="s">
        <v>1451</v>
      </c>
      <c r="D86" s="206" t="s">
        <v>358</v>
      </c>
      <c r="E86" s="129">
        <v>596.25</v>
      </c>
      <c r="F86" s="12"/>
      <c r="G86" s="52">
        <f>E86*F86</f>
        <v>0</v>
      </c>
      <c r="H86" s="13"/>
      <c r="I86" s="52">
        <f t="shared" si="15"/>
        <v>0</v>
      </c>
    </row>
    <row r="87" spans="1:9" ht="33.75" x14ac:dyDescent="0.2">
      <c r="A87" s="80" t="s">
        <v>3202</v>
      </c>
      <c r="B87" s="80" t="s">
        <v>3178</v>
      </c>
      <c r="C87" s="205" t="s">
        <v>3203</v>
      </c>
      <c r="D87" s="206" t="s">
        <v>358</v>
      </c>
      <c r="E87" s="129">
        <v>596.25</v>
      </c>
      <c r="F87" s="13"/>
      <c r="G87" s="52">
        <f>E87*F87*3</f>
        <v>0</v>
      </c>
      <c r="H87" s="13"/>
      <c r="I87" s="52">
        <f t="shared" si="15"/>
        <v>0</v>
      </c>
    </row>
    <row r="88" spans="1:9" ht="33.75" x14ac:dyDescent="0.2">
      <c r="A88" s="79">
        <v>56</v>
      </c>
      <c r="B88" s="79" t="s">
        <v>3180</v>
      </c>
      <c r="C88" s="86" t="s">
        <v>1456</v>
      </c>
      <c r="D88" s="87" t="s">
        <v>358</v>
      </c>
      <c r="E88" s="127">
        <v>596.25</v>
      </c>
      <c r="F88" s="13"/>
      <c r="G88" s="52">
        <f t="shared" si="16"/>
        <v>0</v>
      </c>
      <c r="H88" s="13"/>
      <c r="I88" s="52">
        <f t="shared" si="15"/>
        <v>0</v>
      </c>
    </row>
    <row r="89" spans="1:9" ht="33.75" x14ac:dyDescent="0.2">
      <c r="A89" s="79">
        <v>57</v>
      </c>
      <c r="B89" s="79" t="s">
        <v>3181</v>
      </c>
      <c r="C89" s="86" t="s">
        <v>3204</v>
      </c>
      <c r="D89" s="87" t="s">
        <v>358</v>
      </c>
      <c r="E89" s="127">
        <v>596.25</v>
      </c>
      <c r="F89" s="202"/>
      <c r="G89" s="52">
        <f>G90+G91</f>
        <v>0</v>
      </c>
      <c r="H89" s="13"/>
      <c r="I89" s="52">
        <f t="shared" ref="I89:I95" si="20">G89+H89</f>
        <v>0</v>
      </c>
    </row>
    <row r="90" spans="1:9" ht="22.5" x14ac:dyDescent="0.2">
      <c r="A90" s="80" t="s">
        <v>3205</v>
      </c>
      <c r="B90" s="80" t="s">
        <v>3184</v>
      </c>
      <c r="C90" s="205" t="s">
        <v>1460</v>
      </c>
      <c r="D90" s="206" t="s">
        <v>358</v>
      </c>
      <c r="E90" s="207">
        <v>596.25</v>
      </c>
      <c r="F90" s="12"/>
      <c r="G90" s="52">
        <f>E90*F90</f>
        <v>0</v>
      </c>
      <c r="H90" s="13"/>
      <c r="I90" s="52">
        <f t="shared" si="20"/>
        <v>0</v>
      </c>
    </row>
    <row r="91" spans="1:9" ht="33.75" x14ac:dyDescent="0.2">
      <c r="A91" s="80" t="s">
        <v>3206</v>
      </c>
      <c r="B91" s="80" t="s">
        <v>3186</v>
      </c>
      <c r="C91" s="205" t="s">
        <v>3207</v>
      </c>
      <c r="D91" s="206" t="s">
        <v>358</v>
      </c>
      <c r="E91" s="207">
        <v>596.25</v>
      </c>
      <c r="F91" s="13"/>
      <c r="G91" s="52">
        <f>E91*F91*-10</f>
        <v>0</v>
      </c>
      <c r="H91" s="13"/>
      <c r="I91" s="52">
        <f t="shared" si="20"/>
        <v>0</v>
      </c>
    </row>
    <row r="92" spans="1:9" ht="22.5" x14ac:dyDescent="0.2">
      <c r="A92" s="79">
        <v>58</v>
      </c>
      <c r="B92" s="79" t="s">
        <v>3191</v>
      </c>
      <c r="C92" s="86" t="s">
        <v>1462</v>
      </c>
      <c r="D92" s="87" t="s">
        <v>358</v>
      </c>
      <c r="E92" s="127">
        <v>596.25</v>
      </c>
      <c r="F92" s="13"/>
      <c r="G92" s="52">
        <f t="shared" ref="G92:G94" si="21">E92*F92</f>
        <v>0</v>
      </c>
      <c r="H92" s="13"/>
      <c r="I92" s="52">
        <f t="shared" si="20"/>
        <v>0</v>
      </c>
    </row>
    <row r="93" spans="1:9" ht="22.5" x14ac:dyDescent="0.2">
      <c r="A93" s="79">
        <v>59</v>
      </c>
      <c r="B93" s="79" t="s">
        <v>3195</v>
      </c>
      <c r="C93" s="86" t="s">
        <v>1467</v>
      </c>
      <c r="D93" s="87" t="s">
        <v>358</v>
      </c>
      <c r="E93" s="197">
        <v>596.25</v>
      </c>
      <c r="F93" s="14"/>
      <c r="G93" s="52">
        <f t="shared" si="21"/>
        <v>0</v>
      </c>
      <c r="H93" s="13"/>
      <c r="I93" s="52">
        <f t="shared" si="20"/>
        <v>0</v>
      </c>
    </row>
    <row r="94" spans="1:9" ht="33.75" x14ac:dyDescent="0.2">
      <c r="A94" s="176">
        <v>60</v>
      </c>
      <c r="B94" s="176" t="s">
        <v>3195</v>
      </c>
      <c r="C94" s="172" t="s">
        <v>1483</v>
      </c>
      <c r="D94" s="177" t="s">
        <v>358</v>
      </c>
      <c r="E94" s="220">
        <v>596.25</v>
      </c>
      <c r="F94" s="13"/>
      <c r="G94" s="52">
        <f t="shared" si="21"/>
        <v>0</v>
      </c>
      <c r="H94" s="13"/>
      <c r="I94" s="52">
        <f t="shared" si="20"/>
        <v>0</v>
      </c>
    </row>
    <row r="95" spans="1:9" x14ac:dyDescent="0.2">
      <c r="A95" s="81"/>
      <c r="B95" s="81"/>
      <c r="C95" s="85" t="s">
        <v>3208</v>
      </c>
      <c r="D95" s="81"/>
      <c r="E95" s="175"/>
      <c r="F95" s="158"/>
      <c r="G95" s="52">
        <f>G96+G99+G102</f>
        <v>0</v>
      </c>
      <c r="H95" s="13"/>
      <c r="I95" s="52">
        <f t="shared" si="20"/>
        <v>0</v>
      </c>
    </row>
    <row r="96" spans="1:9" ht="22.5" x14ac:dyDescent="0.2">
      <c r="A96" s="79">
        <v>61</v>
      </c>
      <c r="B96" s="79" t="s">
        <v>3209</v>
      </c>
      <c r="C96" s="86" t="s">
        <v>1586</v>
      </c>
      <c r="D96" s="87" t="s">
        <v>411</v>
      </c>
      <c r="E96" s="127">
        <v>297.60000000000002</v>
      </c>
      <c r="F96" s="202"/>
      <c r="G96" s="52">
        <f>G97+G98</f>
        <v>0</v>
      </c>
      <c r="H96" s="13"/>
      <c r="I96" s="52">
        <f t="shared" ref="I96:I98" si="22">G96+H96</f>
        <v>0</v>
      </c>
    </row>
    <row r="97" spans="1:9" ht="22.5" x14ac:dyDescent="0.2">
      <c r="A97" s="80" t="s">
        <v>3210</v>
      </c>
      <c r="B97" s="80" t="s">
        <v>3211</v>
      </c>
      <c r="C97" s="205" t="s">
        <v>1588</v>
      </c>
      <c r="D97" s="206" t="s">
        <v>411</v>
      </c>
      <c r="E97" s="129">
        <v>297.60000000000002</v>
      </c>
      <c r="F97" s="12"/>
      <c r="G97" s="52">
        <f>E97*F97</f>
        <v>0</v>
      </c>
      <c r="H97" s="13"/>
      <c r="I97" s="52">
        <f t="shared" si="22"/>
        <v>0</v>
      </c>
    </row>
    <row r="98" spans="1:9" ht="22.5" x14ac:dyDescent="0.2">
      <c r="A98" s="80" t="s">
        <v>3212</v>
      </c>
      <c r="B98" s="80" t="s">
        <v>3213</v>
      </c>
      <c r="C98" s="205" t="s">
        <v>1589</v>
      </c>
      <c r="D98" s="206" t="s">
        <v>438</v>
      </c>
      <c r="E98" s="207">
        <v>11.904</v>
      </c>
      <c r="F98" s="13"/>
      <c r="G98" s="52">
        <f>E98*F98</f>
        <v>0</v>
      </c>
      <c r="H98" s="13"/>
      <c r="I98" s="52">
        <f t="shared" si="22"/>
        <v>0</v>
      </c>
    </row>
    <row r="99" spans="1:9" ht="22.5" x14ac:dyDescent="0.2">
      <c r="A99" s="79">
        <v>62</v>
      </c>
      <c r="B99" s="79" t="s">
        <v>3209</v>
      </c>
      <c r="C99" s="86" t="s">
        <v>1590</v>
      </c>
      <c r="D99" s="87" t="s">
        <v>411</v>
      </c>
      <c r="E99" s="127">
        <v>500</v>
      </c>
      <c r="F99" s="202"/>
      <c r="G99" s="52">
        <f>G100+G101</f>
        <v>0</v>
      </c>
      <c r="H99" s="13"/>
      <c r="I99" s="52">
        <f t="shared" ref="I99:I101" si="23">G99+H99</f>
        <v>0</v>
      </c>
    </row>
    <row r="100" spans="1:9" ht="33.75" x14ac:dyDescent="0.2">
      <c r="A100" s="80" t="s">
        <v>3214</v>
      </c>
      <c r="B100" s="80" t="s">
        <v>3215</v>
      </c>
      <c r="C100" s="205" t="s">
        <v>1593</v>
      </c>
      <c r="D100" s="206" t="s">
        <v>411</v>
      </c>
      <c r="E100" s="207">
        <v>500</v>
      </c>
      <c r="F100" s="12"/>
      <c r="G100" s="52">
        <f>E100*F100</f>
        <v>0</v>
      </c>
      <c r="H100" s="13"/>
      <c r="I100" s="52">
        <f t="shared" si="23"/>
        <v>0</v>
      </c>
    </row>
    <row r="101" spans="1:9" ht="22.5" x14ac:dyDescent="0.2">
      <c r="A101" s="80" t="s">
        <v>3216</v>
      </c>
      <c r="B101" s="80" t="s">
        <v>3213</v>
      </c>
      <c r="C101" s="205" t="s">
        <v>1589</v>
      </c>
      <c r="D101" s="206" t="s">
        <v>438</v>
      </c>
      <c r="E101" s="207">
        <v>20</v>
      </c>
      <c r="F101" s="13"/>
      <c r="G101" s="52">
        <f>E101*F101</f>
        <v>0</v>
      </c>
      <c r="H101" s="13"/>
      <c r="I101" s="52">
        <f t="shared" si="23"/>
        <v>0</v>
      </c>
    </row>
    <row r="102" spans="1:9" ht="33.75" x14ac:dyDescent="0.2">
      <c r="A102" s="176">
        <v>63</v>
      </c>
      <c r="B102" s="176" t="s">
        <v>3217</v>
      </c>
      <c r="C102" s="172" t="s">
        <v>1595</v>
      </c>
      <c r="D102" s="177" t="s">
        <v>411</v>
      </c>
      <c r="E102" s="178">
        <v>220</v>
      </c>
      <c r="F102" s="13"/>
      <c r="G102" s="52">
        <f t="shared" ref="G102" si="24">E102*F102</f>
        <v>0</v>
      </c>
      <c r="H102" s="13"/>
      <c r="I102" s="52">
        <f t="shared" ref="I102" si="25">G102+H102</f>
        <v>0</v>
      </c>
    </row>
    <row r="104" spans="1:9" x14ac:dyDescent="0.2">
      <c r="A104" s="33"/>
      <c r="B104" s="32" t="s">
        <v>339</v>
      </c>
      <c r="C104" s="8"/>
      <c r="D104" s="8"/>
      <c r="E104" s="8"/>
      <c r="F104" s="8"/>
      <c r="G104" s="8"/>
      <c r="H104" s="8"/>
      <c r="I104" s="8"/>
    </row>
    <row r="105" spans="1:9" x14ac:dyDescent="0.2">
      <c r="A105" s="33"/>
      <c r="B105" s="8"/>
      <c r="C105" s="8"/>
      <c r="D105" s="8"/>
      <c r="E105" s="8"/>
      <c r="F105" s="8"/>
      <c r="G105" s="8"/>
      <c r="H105" s="8"/>
      <c r="I105" s="8"/>
    </row>
    <row r="106" spans="1:9" x14ac:dyDescent="0.2">
      <c r="A106" s="33"/>
      <c r="B106" s="8"/>
      <c r="C106" s="8"/>
      <c r="D106" s="8"/>
      <c r="E106" s="8"/>
      <c r="F106" s="8"/>
      <c r="G106" s="8"/>
      <c r="H106" s="8"/>
      <c r="I106" s="8"/>
    </row>
    <row r="107" spans="1:9" x14ac:dyDescent="0.2">
      <c r="A107" s="33"/>
      <c r="B107" s="294" t="s">
        <v>340</v>
      </c>
      <c r="C107" s="294"/>
      <c r="D107" s="294"/>
      <c r="E107" s="294"/>
      <c r="F107" s="294"/>
      <c r="G107" s="294"/>
      <c r="H107" s="294"/>
      <c r="I107" s="294"/>
    </row>
    <row r="108" spans="1:9" x14ac:dyDescent="0.2">
      <c r="A108" s="33"/>
      <c r="B108" s="8"/>
      <c r="C108" s="8"/>
      <c r="D108" s="8"/>
      <c r="E108" s="8"/>
      <c r="F108" s="8"/>
      <c r="G108" s="8"/>
      <c r="H108" s="8"/>
      <c r="I108" s="8"/>
    </row>
    <row r="109" spans="1:9" x14ac:dyDescent="0.2">
      <c r="A109" s="33"/>
      <c r="B109" s="8"/>
      <c r="C109" s="8"/>
      <c r="D109" s="8"/>
      <c r="E109" s="8"/>
      <c r="F109" s="8"/>
      <c r="G109" s="8"/>
      <c r="H109" s="8"/>
      <c r="I109" s="8"/>
    </row>
    <row r="110" spans="1:9" x14ac:dyDescent="0.2">
      <c r="A110" s="33"/>
      <c r="B110" s="8"/>
      <c r="C110" s="8"/>
      <c r="D110" s="8"/>
      <c r="E110" s="8"/>
      <c r="F110" s="8"/>
      <c r="G110" s="8"/>
      <c r="H110" s="8"/>
      <c r="I110" s="8"/>
    </row>
    <row r="111" spans="1:9" x14ac:dyDescent="0.2">
      <c r="A111" s="33"/>
      <c r="B111" s="8"/>
      <c r="C111" s="8"/>
      <c r="D111" s="8"/>
      <c r="E111" s="8"/>
      <c r="F111" s="8"/>
      <c r="G111" s="8"/>
      <c r="H111" s="8"/>
      <c r="I111" s="8"/>
    </row>
    <row r="112" spans="1:9" x14ac:dyDescent="0.2">
      <c r="A112" s="33"/>
      <c r="B112" s="8"/>
      <c r="C112" s="8"/>
      <c r="D112" s="8"/>
      <c r="E112" s="8"/>
      <c r="F112" s="8"/>
      <c r="G112" s="8"/>
      <c r="H112" s="8"/>
      <c r="I112" s="8"/>
    </row>
    <row r="113" spans="2:9" x14ac:dyDescent="0.2">
      <c r="B113" s="8"/>
      <c r="C113" s="8"/>
      <c r="D113" s="8"/>
      <c r="E113" s="8"/>
      <c r="F113" s="8"/>
      <c r="G113" s="8"/>
      <c r="H113" s="8"/>
      <c r="I113" s="8"/>
    </row>
    <row r="114" spans="2:9" x14ac:dyDescent="0.2">
      <c r="B114" s="8"/>
      <c r="C114" s="8"/>
      <c r="D114" s="8"/>
      <c r="E114" s="8"/>
      <c r="F114" s="8"/>
      <c r="G114" s="8"/>
      <c r="H114" s="8"/>
      <c r="I114" s="8"/>
    </row>
    <row r="115" spans="2:9" x14ac:dyDescent="0.2">
      <c r="B115" s="8"/>
      <c r="C115" s="8"/>
      <c r="D115" s="8"/>
      <c r="E115" s="8"/>
      <c r="F115" s="8"/>
      <c r="G115" s="8"/>
      <c r="H115" s="8"/>
      <c r="I115" s="8"/>
    </row>
    <row r="116" spans="2:9" x14ac:dyDescent="0.2">
      <c r="B116" s="8"/>
      <c r="C116" s="8"/>
      <c r="D116" s="8"/>
      <c r="E116" s="8"/>
      <c r="F116" s="8"/>
      <c r="G116" s="8"/>
      <c r="H116" s="8"/>
      <c r="I116" s="8"/>
    </row>
    <row r="117" spans="2:9" x14ac:dyDescent="0.2">
      <c r="B117" s="8"/>
      <c r="C117" s="8"/>
      <c r="D117" s="8"/>
      <c r="E117" s="8"/>
      <c r="F117" s="8"/>
      <c r="G117" s="8"/>
      <c r="H117" s="8"/>
      <c r="I117" s="8"/>
    </row>
  </sheetData>
  <mergeCells count="4">
    <mergeCell ref="G2:H2"/>
    <mergeCell ref="A3:E3"/>
    <mergeCell ref="A4:I4"/>
    <mergeCell ref="B107:I107"/>
  </mergeCells>
  <pageMargins left="0.7" right="0.7" top="0.75" bottom="0.75" header="0.3" footer="0.3"/>
  <pageSetup paperSize="9" scale="98" fitToHeight="0" orientation="landscape" r:id="rId1"/>
  <headerFooter>
    <oddHeader>&amp;RZałącznik nr 2 do SWZ
Znak sprawy: 56/PN/2021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335"/>
  <sheetViews>
    <sheetView topLeftCell="A1311" workbookViewId="0">
      <selection activeCell="D1326" sqref="D1326"/>
    </sheetView>
  </sheetViews>
  <sheetFormatPr defaultColWidth="11.42578125" defaultRowHeight="12.75" customHeight="1" x14ac:dyDescent="0.2"/>
  <cols>
    <col min="1" max="1" width="4.28515625" style="8" customWidth="1"/>
    <col min="2" max="2" width="5" style="8" customWidth="1"/>
    <col min="3" max="3" width="9.85546875" style="8" customWidth="1"/>
    <col min="4" max="4" width="49.28515625" style="8" customWidth="1"/>
    <col min="5" max="5" width="5.7109375" style="8" customWidth="1"/>
    <col min="6" max="6" width="14.28515625" style="8" customWidth="1"/>
    <col min="7" max="7" width="15.85546875" style="8" customWidth="1"/>
    <col min="8" max="16384" width="11.42578125" style="8"/>
  </cols>
  <sheetData>
    <row r="1" spans="1:10" ht="28.9" customHeight="1" x14ac:dyDescent="0.2">
      <c r="H1" s="295" t="s">
        <v>3264</v>
      </c>
      <c r="I1" s="295"/>
    </row>
    <row r="2" spans="1:10" ht="22.5" customHeight="1" x14ac:dyDescent="0.2">
      <c r="A2" s="1"/>
      <c r="B2" s="292" t="s">
        <v>341</v>
      </c>
      <c r="C2" s="292"/>
      <c r="D2" s="292"/>
      <c r="E2" s="292"/>
      <c r="F2" s="292"/>
    </row>
    <row r="3" spans="1:10" ht="22.9" customHeight="1" thickBot="1" x14ac:dyDescent="0.25">
      <c r="A3" s="1"/>
      <c r="B3" s="298" t="s">
        <v>342</v>
      </c>
      <c r="C3" s="298"/>
      <c r="D3" s="298"/>
      <c r="E3" s="298"/>
      <c r="F3" s="298"/>
      <c r="G3" s="298"/>
      <c r="H3" s="298"/>
      <c r="I3" s="298"/>
      <c r="J3" s="298"/>
    </row>
    <row r="4" spans="1:10" s="21" customFormat="1" ht="22.5" customHeight="1" thickBot="1" x14ac:dyDescent="0.25">
      <c r="A4" s="17"/>
      <c r="B4" s="18" t="s">
        <v>2</v>
      </c>
      <c r="C4" s="18" t="s">
        <v>343</v>
      </c>
      <c r="D4" s="18" t="s">
        <v>3</v>
      </c>
      <c r="E4" s="18" t="s">
        <v>344</v>
      </c>
      <c r="F4" s="18" t="s">
        <v>345</v>
      </c>
      <c r="G4" s="19" t="s">
        <v>346</v>
      </c>
      <c r="H4" s="19" t="s">
        <v>4</v>
      </c>
      <c r="I4" s="19" t="s">
        <v>5</v>
      </c>
      <c r="J4" s="20" t="s">
        <v>6</v>
      </c>
    </row>
    <row r="5" spans="1:10" ht="12.75" customHeight="1" thickBot="1" x14ac:dyDescent="0.25">
      <c r="A5" s="2"/>
      <c r="B5" s="35" t="s">
        <v>7</v>
      </c>
      <c r="C5" s="35" t="s">
        <v>8</v>
      </c>
      <c r="D5" s="35">
        <v>3</v>
      </c>
      <c r="E5" s="35">
        <v>4</v>
      </c>
      <c r="F5" s="35">
        <v>5</v>
      </c>
      <c r="G5" s="15"/>
      <c r="H5" s="15"/>
      <c r="I5" s="15"/>
      <c r="J5" s="16"/>
    </row>
    <row r="6" spans="1:10" ht="13.5" thickBot="1" x14ac:dyDescent="0.25">
      <c r="A6" s="2"/>
      <c r="B6" s="3"/>
      <c r="C6" s="3"/>
      <c r="D6" s="4" t="s">
        <v>347</v>
      </c>
      <c r="E6" s="3"/>
      <c r="F6" s="5"/>
      <c r="G6" s="10"/>
      <c r="H6" s="53">
        <f>H7+H160+H178+H680+H958+H1140+H1288+H1301+H1312+H1314+H1321</f>
        <v>0</v>
      </c>
      <c r="I6" s="11"/>
      <c r="J6" s="52">
        <f t="shared" ref="J6:J50" si="0">H6+I6</f>
        <v>0</v>
      </c>
    </row>
    <row r="7" spans="1:10" ht="13.5" thickBot="1" x14ac:dyDescent="0.25">
      <c r="A7" s="2"/>
      <c r="B7" s="36"/>
      <c r="C7" s="37"/>
      <c r="D7" s="38" t="s">
        <v>348</v>
      </c>
      <c r="E7" s="37"/>
      <c r="F7" s="36"/>
      <c r="G7" s="10"/>
      <c r="H7" s="54">
        <f>H8+H45+H156</f>
        <v>0</v>
      </c>
      <c r="I7" s="12"/>
      <c r="J7" s="52">
        <f t="shared" si="0"/>
        <v>0</v>
      </c>
    </row>
    <row r="8" spans="1:10" ht="13.5" thickBot="1" x14ac:dyDescent="0.25">
      <c r="A8" s="2"/>
      <c r="B8" s="26"/>
      <c r="C8" s="27"/>
      <c r="D8" s="28" t="s">
        <v>349</v>
      </c>
      <c r="E8" s="27"/>
      <c r="F8" s="26"/>
      <c r="G8" s="10"/>
      <c r="H8" s="52">
        <f>H9+H16+H20+H23+H25+H27+H31+H33+H35+H39</f>
        <v>0</v>
      </c>
      <c r="I8" s="13"/>
      <c r="J8" s="52">
        <f t="shared" si="0"/>
        <v>0</v>
      </c>
    </row>
    <row r="9" spans="1:10" ht="13.5" thickBot="1" x14ac:dyDescent="0.25">
      <c r="A9" s="2"/>
      <c r="B9" s="36"/>
      <c r="C9" s="37"/>
      <c r="D9" s="38" t="s">
        <v>350</v>
      </c>
      <c r="E9" s="37"/>
      <c r="F9" s="36"/>
      <c r="G9" s="10"/>
      <c r="H9" s="52">
        <f>SUM(H10:H15)</f>
        <v>0</v>
      </c>
      <c r="I9" s="13"/>
      <c r="J9" s="52">
        <f t="shared" si="0"/>
        <v>0</v>
      </c>
    </row>
    <row r="10" spans="1:10" ht="33.75" x14ac:dyDescent="0.2">
      <c r="A10" s="2"/>
      <c r="B10" s="39" t="s">
        <v>7</v>
      </c>
      <c r="C10" s="39" t="s">
        <v>351</v>
      </c>
      <c r="D10" s="40" t="s">
        <v>352</v>
      </c>
      <c r="E10" s="39" t="s">
        <v>353</v>
      </c>
      <c r="F10" s="41">
        <v>5</v>
      </c>
      <c r="G10" s="13"/>
      <c r="H10" s="52">
        <f t="shared" ref="H10:H15" si="1">F10*G10</f>
        <v>0</v>
      </c>
      <c r="I10" s="13"/>
      <c r="J10" s="52">
        <f t="shared" si="0"/>
        <v>0</v>
      </c>
    </row>
    <row r="11" spans="1:10" ht="33.75" x14ac:dyDescent="0.2">
      <c r="A11" s="2"/>
      <c r="B11" s="39" t="s">
        <v>8</v>
      </c>
      <c r="C11" s="39" t="s">
        <v>351</v>
      </c>
      <c r="D11" s="40" t="s">
        <v>354</v>
      </c>
      <c r="E11" s="39" t="s">
        <v>353</v>
      </c>
      <c r="F11" s="41">
        <v>5</v>
      </c>
      <c r="G11" s="13"/>
      <c r="H11" s="52">
        <f t="shared" si="1"/>
        <v>0</v>
      </c>
      <c r="I11" s="13"/>
      <c r="J11" s="52">
        <f t="shared" si="0"/>
        <v>0</v>
      </c>
    </row>
    <row r="12" spans="1:10" ht="33.75" x14ac:dyDescent="0.2">
      <c r="A12" s="2"/>
      <c r="B12" s="39" t="s">
        <v>9</v>
      </c>
      <c r="C12" s="39" t="s">
        <v>351</v>
      </c>
      <c r="D12" s="40" t="s">
        <v>355</v>
      </c>
      <c r="E12" s="39" t="s">
        <v>353</v>
      </c>
      <c r="F12" s="41">
        <v>3</v>
      </c>
      <c r="G12" s="14"/>
      <c r="H12" s="52">
        <f t="shared" si="1"/>
        <v>0</v>
      </c>
      <c r="I12" s="14"/>
      <c r="J12" s="52">
        <f t="shared" si="0"/>
        <v>0</v>
      </c>
    </row>
    <row r="13" spans="1:10" ht="33.75" x14ac:dyDescent="0.2">
      <c r="A13" s="2"/>
      <c r="B13" s="39" t="s">
        <v>10</v>
      </c>
      <c r="C13" s="39" t="s">
        <v>351</v>
      </c>
      <c r="D13" s="40" t="s">
        <v>356</v>
      </c>
      <c r="E13" s="39" t="s">
        <v>353</v>
      </c>
      <c r="F13" s="41">
        <v>4</v>
      </c>
      <c r="G13" s="13"/>
      <c r="H13" s="52">
        <f t="shared" si="1"/>
        <v>0</v>
      </c>
      <c r="I13" s="13"/>
      <c r="J13" s="52">
        <f t="shared" si="0"/>
        <v>0</v>
      </c>
    </row>
    <row r="14" spans="1:10" ht="33.75" x14ac:dyDescent="0.2">
      <c r="A14" s="2"/>
      <c r="B14" s="39" t="s">
        <v>11</v>
      </c>
      <c r="C14" s="39" t="s">
        <v>351</v>
      </c>
      <c r="D14" s="40" t="s">
        <v>357</v>
      </c>
      <c r="E14" s="39" t="s">
        <v>358</v>
      </c>
      <c r="F14" s="41">
        <v>31.4</v>
      </c>
      <c r="G14" s="13"/>
      <c r="H14" s="52">
        <f t="shared" si="1"/>
        <v>0</v>
      </c>
      <c r="I14" s="13"/>
      <c r="J14" s="52">
        <f t="shared" si="0"/>
        <v>0</v>
      </c>
    </row>
    <row r="15" spans="1:10" ht="34.5" thickBot="1" x14ac:dyDescent="0.25">
      <c r="A15" s="2"/>
      <c r="B15" s="39" t="s">
        <v>359</v>
      </c>
      <c r="C15" s="39" t="s">
        <v>351</v>
      </c>
      <c r="D15" s="40" t="s">
        <v>360</v>
      </c>
      <c r="E15" s="39" t="s">
        <v>358</v>
      </c>
      <c r="F15" s="41">
        <v>26.32</v>
      </c>
      <c r="G15" s="14"/>
      <c r="H15" s="52">
        <f t="shared" si="1"/>
        <v>0</v>
      </c>
      <c r="I15" s="14"/>
      <c r="J15" s="52">
        <f t="shared" si="0"/>
        <v>0</v>
      </c>
    </row>
    <row r="16" spans="1:10" ht="13.5" thickBot="1" x14ac:dyDescent="0.25">
      <c r="A16" s="2"/>
      <c r="B16" s="36"/>
      <c r="C16" s="37"/>
      <c r="D16" s="38" t="s">
        <v>361</v>
      </c>
      <c r="E16" s="37"/>
      <c r="F16" s="36"/>
      <c r="G16" s="10"/>
      <c r="H16" s="55">
        <f>SUM(H17:H19)</f>
        <v>0</v>
      </c>
      <c r="I16" s="14"/>
      <c r="J16" s="55">
        <f t="shared" si="0"/>
        <v>0</v>
      </c>
    </row>
    <row r="17" spans="1:10" ht="33.75" x14ac:dyDescent="0.2">
      <c r="A17" s="2"/>
      <c r="B17" s="39" t="s">
        <v>362</v>
      </c>
      <c r="C17" s="39" t="s">
        <v>351</v>
      </c>
      <c r="D17" s="40" t="s">
        <v>363</v>
      </c>
      <c r="E17" s="39" t="s">
        <v>353</v>
      </c>
      <c r="F17" s="41">
        <v>9</v>
      </c>
      <c r="G17" s="14"/>
      <c r="H17" s="52">
        <f>F17*G17</f>
        <v>0</v>
      </c>
      <c r="I17" s="13"/>
      <c r="J17" s="52">
        <f t="shared" si="0"/>
        <v>0</v>
      </c>
    </row>
    <row r="18" spans="1:10" ht="33.75" x14ac:dyDescent="0.2">
      <c r="A18" s="2"/>
      <c r="B18" s="39" t="s">
        <v>364</v>
      </c>
      <c r="C18" s="39" t="s">
        <v>351</v>
      </c>
      <c r="D18" s="40" t="s">
        <v>365</v>
      </c>
      <c r="E18" s="39" t="s">
        <v>353</v>
      </c>
      <c r="F18" s="41">
        <v>2</v>
      </c>
      <c r="G18" s="14"/>
      <c r="H18" s="52">
        <f>F18*G18</f>
        <v>0</v>
      </c>
      <c r="I18" s="13"/>
      <c r="J18" s="52">
        <f t="shared" si="0"/>
        <v>0</v>
      </c>
    </row>
    <row r="19" spans="1:10" ht="34.5" thickBot="1" x14ac:dyDescent="0.25">
      <c r="A19" s="2"/>
      <c r="B19" s="39" t="s">
        <v>366</v>
      </c>
      <c r="C19" s="39" t="s">
        <v>351</v>
      </c>
      <c r="D19" s="40" t="s">
        <v>367</v>
      </c>
      <c r="E19" s="39" t="s">
        <v>353</v>
      </c>
      <c r="F19" s="41">
        <v>7</v>
      </c>
      <c r="G19" s="14"/>
      <c r="H19" s="52">
        <f>F19*G19</f>
        <v>0</v>
      </c>
      <c r="I19" s="13"/>
      <c r="J19" s="52">
        <f t="shared" si="0"/>
        <v>0</v>
      </c>
    </row>
    <row r="20" spans="1:10" ht="13.5" thickBot="1" x14ac:dyDescent="0.25">
      <c r="A20" s="2"/>
      <c r="B20" s="36"/>
      <c r="C20" s="37"/>
      <c r="D20" s="38" t="s">
        <v>368</v>
      </c>
      <c r="E20" s="37"/>
      <c r="F20" s="36"/>
      <c r="G20" s="10"/>
      <c r="H20" s="52">
        <f>SUM(H21:H22)</f>
        <v>0</v>
      </c>
      <c r="I20" s="13"/>
      <c r="J20" s="52">
        <f t="shared" si="0"/>
        <v>0</v>
      </c>
    </row>
    <row r="21" spans="1:10" ht="90" x14ac:dyDescent="0.2">
      <c r="A21" s="2"/>
      <c r="B21" s="39" t="s">
        <v>369</v>
      </c>
      <c r="C21" s="39" t="s">
        <v>351</v>
      </c>
      <c r="D21" s="40" t="s">
        <v>370</v>
      </c>
      <c r="E21" s="39" t="s">
        <v>371</v>
      </c>
      <c r="F21" s="41">
        <v>5</v>
      </c>
      <c r="G21" s="13"/>
      <c r="H21" s="52">
        <f>F21*G21</f>
        <v>0</v>
      </c>
      <c r="I21" s="13"/>
      <c r="J21" s="52">
        <f t="shared" si="0"/>
        <v>0</v>
      </c>
    </row>
    <row r="22" spans="1:10" ht="67.5" x14ac:dyDescent="0.2">
      <c r="A22" s="2"/>
      <c r="B22" s="39" t="s">
        <v>372</v>
      </c>
      <c r="C22" s="39" t="s">
        <v>351</v>
      </c>
      <c r="D22" s="40" t="s">
        <v>373</v>
      </c>
      <c r="E22" s="39" t="s">
        <v>371</v>
      </c>
      <c r="F22" s="41">
        <v>12</v>
      </c>
      <c r="G22" s="13"/>
      <c r="H22" s="52">
        <f>F22*G22</f>
        <v>0</v>
      </c>
      <c r="I22" s="13"/>
      <c r="J22" s="52">
        <f t="shared" si="0"/>
        <v>0</v>
      </c>
    </row>
    <row r="23" spans="1:10" ht="13.5" thickBot="1" x14ac:dyDescent="0.25">
      <c r="A23" s="2"/>
      <c r="B23" s="36"/>
      <c r="C23" s="37"/>
      <c r="D23" s="38" t="s">
        <v>374</v>
      </c>
      <c r="E23" s="37"/>
      <c r="F23" s="36"/>
      <c r="G23" s="10"/>
      <c r="H23" s="52">
        <f>H24</f>
        <v>0</v>
      </c>
      <c r="I23" s="13"/>
      <c r="J23" s="52">
        <f t="shared" si="0"/>
        <v>0</v>
      </c>
    </row>
    <row r="24" spans="1:10" ht="68.25" thickBot="1" x14ac:dyDescent="0.25">
      <c r="A24" s="2"/>
      <c r="B24" s="39" t="s">
        <v>375</v>
      </c>
      <c r="C24" s="39" t="s">
        <v>351</v>
      </c>
      <c r="D24" s="40" t="s">
        <v>376</v>
      </c>
      <c r="E24" s="39" t="s">
        <v>353</v>
      </c>
      <c r="F24" s="41">
        <v>15</v>
      </c>
      <c r="G24" s="13"/>
      <c r="H24" s="52">
        <f>F24*G24</f>
        <v>0</v>
      </c>
      <c r="I24" s="13"/>
      <c r="J24" s="52">
        <f t="shared" si="0"/>
        <v>0</v>
      </c>
    </row>
    <row r="25" spans="1:10" ht="13.5" thickBot="1" x14ac:dyDescent="0.25">
      <c r="A25" s="2"/>
      <c r="B25" s="36"/>
      <c r="C25" s="37"/>
      <c r="D25" s="38" t="s">
        <v>377</v>
      </c>
      <c r="E25" s="37"/>
      <c r="F25" s="36"/>
      <c r="G25" s="10"/>
      <c r="H25" s="52">
        <f>H26</f>
        <v>0</v>
      </c>
      <c r="I25" s="13"/>
      <c r="J25" s="52">
        <f t="shared" si="0"/>
        <v>0</v>
      </c>
    </row>
    <row r="26" spans="1:10" ht="34.5" thickBot="1" x14ac:dyDescent="0.25">
      <c r="A26" s="2"/>
      <c r="B26" s="39" t="s">
        <v>378</v>
      </c>
      <c r="C26" s="39" t="s">
        <v>351</v>
      </c>
      <c r="D26" s="40" t="s">
        <v>379</v>
      </c>
      <c r="E26" s="39" t="s">
        <v>353</v>
      </c>
      <c r="F26" s="41">
        <v>4</v>
      </c>
      <c r="G26" s="13"/>
      <c r="H26" s="52">
        <f>F26*G26</f>
        <v>0</v>
      </c>
      <c r="I26" s="13"/>
      <c r="J26" s="52">
        <f t="shared" si="0"/>
        <v>0</v>
      </c>
    </row>
    <row r="27" spans="1:10" ht="13.5" thickBot="1" x14ac:dyDescent="0.25">
      <c r="A27" s="2"/>
      <c r="B27" s="36"/>
      <c r="C27" s="37"/>
      <c r="D27" s="38" t="s">
        <v>380</v>
      </c>
      <c r="E27" s="37"/>
      <c r="F27" s="36"/>
      <c r="G27" s="10"/>
      <c r="H27" s="52">
        <f>SUM(H28:H30)</f>
        <v>0</v>
      </c>
      <c r="I27" s="13"/>
      <c r="J27" s="52">
        <f t="shared" si="0"/>
        <v>0</v>
      </c>
    </row>
    <row r="28" spans="1:10" ht="33.75" x14ac:dyDescent="0.2">
      <c r="A28" s="2"/>
      <c r="B28" s="39" t="s">
        <v>381</v>
      </c>
      <c r="C28" s="39" t="s">
        <v>351</v>
      </c>
      <c r="D28" s="40" t="s">
        <v>382</v>
      </c>
      <c r="E28" s="39" t="s">
        <v>371</v>
      </c>
      <c r="F28" s="41">
        <v>1</v>
      </c>
      <c r="G28" s="13"/>
      <c r="H28" s="52">
        <f>F28*G28</f>
        <v>0</v>
      </c>
      <c r="I28" s="13"/>
      <c r="J28" s="52">
        <f t="shared" si="0"/>
        <v>0</v>
      </c>
    </row>
    <row r="29" spans="1:10" ht="33.75" x14ac:dyDescent="0.2">
      <c r="A29" s="2"/>
      <c r="B29" s="39" t="s">
        <v>383</v>
      </c>
      <c r="C29" s="39" t="s">
        <v>351</v>
      </c>
      <c r="D29" s="40" t="s">
        <v>384</v>
      </c>
      <c r="E29" s="39" t="s">
        <v>371</v>
      </c>
      <c r="F29" s="41">
        <v>1</v>
      </c>
      <c r="G29" s="13"/>
      <c r="H29" s="52">
        <f>F29*G29</f>
        <v>0</v>
      </c>
      <c r="I29" s="13"/>
      <c r="J29" s="52">
        <f t="shared" si="0"/>
        <v>0</v>
      </c>
    </row>
    <row r="30" spans="1:10" ht="34.5" thickBot="1" x14ac:dyDescent="0.25">
      <c r="A30" s="2"/>
      <c r="B30" s="39" t="s">
        <v>385</v>
      </c>
      <c r="C30" s="39" t="s">
        <v>351</v>
      </c>
      <c r="D30" s="40" t="s">
        <v>386</v>
      </c>
      <c r="E30" s="39" t="s">
        <v>371</v>
      </c>
      <c r="F30" s="41">
        <v>1</v>
      </c>
      <c r="G30" s="13"/>
      <c r="H30" s="52">
        <f>F30*G30</f>
        <v>0</v>
      </c>
      <c r="I30" s="13"/>
      <c r="J30" s="52">
        <f t="shared" si="0"/>
        <v>0</v>
      </c>
    </row>
    <row r="31" spans="1:10" ht="13.5" thickBot="1" x14ac:dyDescent="0.25">
      <c r="A31" s="2"/>
      <c r="B31" s="36"/>
      <c r="C31" s="37"/>
      <c r="D31" s="38" t="s">
        <v>387</v>
      </c>
      <c r="E31" s="37"/>
      <c r="F31" s="36"/>
      <c r="G31" s="10"/>
      <c r="H31" s="52">
        <f>H32</f>
        <v>0</v>
      </c>
      <c r="I31" s="13"/>
      <c r="J31" s="52">
        <f t="shared" si="0"/>
        <v>0</v>
      </c>
    </row>
    <row r="32" spans="1:10" ht="79.5" thickBot="1" x14ac:dyDescent="0.25">
      <c r="A32" s="2"/>
      <c r="B32" s="39" t="s">
        <v>388</v>
      </c>
      <c r="C32" s="39" t="s">
        <v>351</v>
      </c>
      <c r="D32" s="40" t="s">
        <v>389</v>
      </c>
      <c r="E32" s="39" t="s">
        <v>353</v>
      </c>
      <c r="F32" s="41">
        <v>4</v>
      </c>
      <c r="G32" s="13"/>
      <c r="H32" s="52">
        <f>F32*G32</f>
        <v>0</v>
      </c>
      <c r="I32" s="13"/>
      <c r="J32" s="52">
        <f t="shared" si="0"/>
        <v>0</v>
      </c>
    </row>
    <row r="33" spans="1:10" ht="13.5" thickBot="1" x14ac:dyDescent="0.25">
      <c r="A33" s="2"/>
      <c r="B33" s="36"/>
      <c r="C33" s="37"/>
      <c r="D33" s="38" t="s">
        <v>390</v>
      </c>
      <c r="E33" s="37"/>
      <c r="F33" s="36"/>
      <c r="G33" s="10"/>
      <c r="H33" s="52">
        <f>H34</f>
        <v>0</v>
      </c>
      <c r="I33" s="13"/>
      <c r="J33" s="52">
        <f t="shared" si="0"/>
        <v>0</v>
      </c>
    </row>
    <row r="34" spans="1:10" ht="34.5" thickBot="1" x14ac:dyDescent="0.25">
      <c r="A34" s="2"/>
      <c r="B34" s="39" t="s">
        <v>391</v>
      </c>
      <c r="C34" s="39" t="s">
        <v>351</v>
      </c>
      <c r="D34" s="40" t="s">
        <v>392</v>
      </c>
      <c r="E34" s="39" t="s">
        <v>371</v>
      </c>
      <c r="F34" s="41">
        <v>2</v>
      </c>
      <c r="G34" s="13"/>
      <c r="H34" s="52">
        <f>F34*G34</f>
        <v>0</v>
      </c>
      <c r="I34" s="13"/>
      <c r="J34" s="52">
        <f t="shared" si="0"/>
        <v>0</v>
      </c>
    </row>
    <row r="35" spans="1:10" ht="13.5" thickBot="1" x14ac:dyDescent="0.25">
      <c r="A35" s="2"/>
      <c r="B35" s="36"/>
      <c r="C35" s="37"/>
      <c r="D35" s="38" t="s">
        <v>393</v>
      </c>
      <c r="E35" s="37"/>
      <c r="F35" s="36"/>
      <c r="G35" s="10"/>
      <c r="H35" s="52">
        <f>SUM(H36:H38)</f>
        <v>0</v>
      </c>
      <c r="I35" s="13"/>
      <c r="J35" s="52">
        <f t="shared" si="0"/>
        <v>0</v>
      </c>
    </row>
    <row r="36" spans="1:10" ht="33.75" x14ac:dyDescent="0.2">
      <c r="A36" s="2"/>
      <c r="B36" s="39" t="s">
        <v>394</v>
      </c>
      <c r="C36" s="39" t="s">
        <v>351</v>
      </c>
      <c r="D36" s="40" t="s">
        <v>395</v>
      </c>
      <c r="E36" s="39" t="s">
        <v>371</v>
      </c>
      <c r="F36" s="41">
        <v>2</v>
      </c>
      <c r="G36" s="13"/>
      <c r="H36" s="52">
        <f>F36*G36</f>
        <v>0</v>
      </c>
      <c r="I36" s="13"/>
      <c r="J36" s="52">
        <f t="shared" si="0"/>
        <v>0</v>
      </c>
    </row>
    <row r="37" spans="1:10" ht="33.75" x14ac:dyDescent="0.2">
      <c r="A37" s="2"/>
      <c r="B37" s="39" t="s">
        <v>396</v>
      </c>
      <c r="C37" s="39" t="s">
        <v>351</v>
      </c>
      <c r="D37" s="40" t="s">
        <v>397</v>
      </c>
      <c r="E37" s="39" t="s">
        <v>353</v>
      </c>
      <c r="F37" s="41">
        <v>2</v>
      </c>
      <c r="G37" s="13"/>
      <c r="H37" s="52">
        <f>F37*G37</f>
        <v>0</v>
      </c>
      <c r="I37" s="13"/>
      <c r="J37" s="52">
        <f t="shared" si="0"/>
        <v>0</v>
      </c>
    </row>
    <row r="38" spans="1:10" ht="34.5" thickBot="1" x14ac:dyDescent="0.25">
      <c r="A38" s="2"/>
      <c r="B38" s="39" t="s">
        <v>398</v>
      </c>
      <c r="C38" s="39" t="s">
        <v>351</v>
      </c>
      <c r="D38" s="40" t="s">
        <v>399</v>
      </c>
      <c r="E38" s="39" t="s">
        <v>353</v>
      </c>
      <c r="F38" s="41">
        <v>2</v>
      </c>
      <c r="G38" s="13"/>
      <c r="H38" s="52">
        <f>F38*G38</f>
        <v>0</v>
      </c>
      <c r="I38" s="13"/>
      <c r="J38" s="52">
        <f t="shared" si="0"/>
        <v>0</v>
      </c>
    </row>
    <row r="39" spans="1:10" ht="13.5" thickBot="1" x14ac:dyDescent="0.25">
      <c r="A39" s="2"/>
      <c r="B39" s="36"/>
      <c r="C39" s="37"/>
      <c r="D39" s="38" t="s">
        <v>400</v>
      </c>
      <c r="E39" s="37"/>
      <c r="F39" s="36"/>
      <c r="G39" s="10"/>
      <c r="H39" s="52">
        <f>SUM(H40:H44)</f>
        <v>0</v>
      </c>
      <c r="I39" s="13"/>
      <c r="J39" s="52">
        <f t="shared" si="0"/>
        <v>0</v>
      </c>
    </row>
    <row r="40" spans="1:10" ht="33.75" x14ac:dyDescent="0.2">
      <c r="A40" s="2"/>
      <c r="B40" s="39" t="s">
        <v>401</v>
      </c>
      <c r="C40" s="39" t="s">
        <v>351</v>
      </c>
      <c r="D40" s="40" t="s">
        <v>402</v>
      </c>
      <c r="E40" s="39" t="s">
        <v>353</v>
      </c>
      <c r="F40" s="41">
        <v>41</v>
      </c>
      <c r="G40" s="13"/>
      <c r="H40" s="52">
        <f>F40*G40</f>
        <v>0</v>
      </c>
      <c r="I40" s="13"/>
      <c r="J40" s="52">
        <f t="shared" si="0"/>
        <v>0</v>
      </c>
    </row>
    <row r="41" spans="1:10" ht="33.75" x14ac:dyDescent="0.2">
      <c r="A41" s="2"/>
      <c r="B41" s="39" t="s">
        <v>403</v>
      </c>
      <c r="C41" s="39" t="s">
        <v>351</v>
      </c>
      <c r="D41" s="40" t="s">
        <v>404</v>
      </c>
      <c r="E41" s="39" t="s">
        <v>353</v>
      </c>
      <c r="F41" s="41">
        <v>6</v>
      </c>
      <c r="G41" s="13"/>
      <c r="H41" s="52">
        <f>F41*G41</f>
        <v>0</v>
      </c>
      <c r="I41" s="13"/>
      <c r="J41" s="52">
        <f t="shared" si="0"/>
        <v>0</v>
      </c>
    </row>
    <row r="42" spans="1:10" ht="33.75" x14ac:dyDescent="0.2">
      <c r="A42" s="2"/>
      <c r="B42" s="39" t="s">
        <v>405</v>
      </c>
      <c r="C42" s="39" t="s">
        <v>351</v>
      </c>
      <c r="D42" s="40" t="s">
        <v>406</v>
      </c>
      <c r="E42" s="39" t="s">
        <v>353</v>
      </c>
      <c r="F42" s="41">
        <v>2</v>
      </c>
      <c r="G42" s="13"/>
      <c r="H42" s="52">
        <f>F42*G42</f>
        <v>0</v>
      </c>
      <c r="I42" s="13"/>
      <c r="J42" s="52">
        <f t="shared" si="0"/>
        <v>0</v>
      </c>
    </row>
    <row r="43" spans="1:10" ht="33.75" x14ac:dyDescent="0.2">
      <c r="A43" s="2"/>
      <c r="B43" s="39" t="s">
        <v>407</v>
      </c>
      <c r="C43" s="39" t="s">
        <v>351</v>
      </c>
      <c r="D43" s="40" t="s">
        <v>408</v>
      </c>
      <c r="E43" s="39" t="s">
        <v>353</v>
      </c>
      <c r="F43" s="41">
        <v>4</v>
      </c>
      <c r="G43" s="13"/>
      <c r="H43" s="52">
        <f>F43*G43</f>
        <v>0</v>
      </c>
      <c r="I43" s="13"/>
      <c r="J43" s="52">
        <f t="shared" si="0"/>
        <v>0</v>
      </c>
    </row>
    <row r="44" spans="1:10" ht="34.5" thickBot="1" x14ac:dyDescent="0.25">
      <c r="A44" s="2"/>
      <c r="B44" s="39" t="s">
        <v>409</v>
      </c>
      <c r="C44" s="39" t="s">
        <v>351</v>
      </c>
      <c r="D44" s="40" t="s">
        <v>410</v>
      </c>
      <c r="E44" s="39" t="s">
        <v>411</v>
      </c>
      <c r="F44" s="41">
        <v>289</v>
      </c>
      <c r="G44" s="13"/>
      <c r="H44" s="52">
        <f>F44*G44</f>
        <v>0</v>
      </c>
      <c r="I44" s="13"/>
      <c r="J44" s="52">
        <f t="shared" si="0"/>
        <v>0</v>
      </c>
    </row>
    <row r="45" spans="1:10" ht="13.5" thickBot="1" x14ac:dyDescent="0.25">
      <c r="A45" s="2"/>
      <c r="B45" s="26"/>
      <c r="C45" s="27"/>
      <c r="D45" s="28" t="s">
        <v>412</v>
      </c>
      <c r="E45" s="27"/>
      <c r="F45" s="26"/>
      <c r="G45" s="10"/>
      <c r="H45" s="52">
        <f>H46+H77+H95+H104+H106+H113+H151+H154</f>
        <v>0</v>
      </c>
      <c r="I45" s="13"/>
      <c r="J45" s="52">
        <f t="shared" si="0"/>
        <v>0</v>
      </c>
    </row>
    <row r="46" spans="1:10" ht="13.5" thickBot="1" x14ac:dyDescent="0.25">
      <c r="A46" s="2"/>
      <c r="B46" s="36"/>
      <c r="C46" s="37"/>
      <c r="D46" s="38" t="s">
        <v>413</v>
      </c>
      <c r="E46" s="37"/>
      <c r="F46" s="36"/>
      <c r="G46" s="10"/>
      <c r="H46" s="52">
        <f>H47+H49+H53+H55</f>
        <v>0</v>
      </c>
      <c r="I46" s="13"/>
      <c r="J46" s="52">
        <f t="shared" si="0"/>
        <v>0</v>
      </c>
    </row>
    <row r="47" spans="1:10" ht="13.5" thickBot="1" x14ac:dyDescent="0.25">
      <c r="A47" s="2"/>
      <c r="B47" s="36"/>
      <c r="C47" s="37"/>
      <c r="D47" s="38" t="s">
        <v>414</v>
      </c>
      <c r="E47" s="37"/>
      <c r="F47" s="36"/>
      <c r="G47" s="10"/>
      <c r="H47" s="52">
        <f>H48</f>
        <v>0</v>
      </c>
      <c r="I47" s="13"/>
      <c r="J47" s="52">
        <f t="shared" si="0"/>
        <v>0</v>
      </c>
    </row>
    <row r="48" spans="1:10" ht="34.5" thickBot="1" x14ac:dyDescent="0.25">
      <c r="A48" s="2"/>
      <c r="B48" s="39" t="s">
        <v>415</v>
      </c>
      <c r="C48" s="39" t="s">
        <v>351</v>
      </c>
      <c r="D48" s="40" t="s">
        <v>416</v>
      </c>
      <c r="E48" s="39" t="s">
        <v>353</v>
      </c>
      <c r="F48" s="41">
        <v>3</v>
      </c>
      <c r="G48" s="13"/>
      <c r="H48" s="52">
        <f>F48*G48</f>
        <v>0</v>
      </c>
      <c r="I48" s="13"/>
      <c r="J48" s="52">
        <f t="shared" si="0"/>
        <v>0</v>
      </c>
    </row>
    <row r="49" spans="1:10" ht="13.5" thickBot="1" x14ac:dyDescent="0.25">
      <c r="A49" s="2"/>
      <c r="B49" s="36"/>
      <c r="C49" s="37"/>
      <c r="D49" s="38" t="s">
        <v>417</v>
      </c>
      <c r="E49" s="37"/>
      <c r="F49" s="36"/>
      <c r="G49" s="10"/>
      <c r="H49" s="52">
        <f>H50+H52</f>
        <v>0</v>
      </c>
      <c r="I49" s="13"/>
      <c r="J49" s="52">
        <f t="shared" si="0"/>
        <v>0</v>
      </c>
    </row>
    <row r="50" spans="1:10" ht="34.5" thickBot="1" x14ac:dyDescent="0.25">
      <c r="A50" s="2"/>
      <c r="B50" s="39" t="s">
        <v>418</v>
      </c>
      <c r="C50" s="39" t="s">
        <v>351</v>
      </c>
      <c r="D50" s="40" t="s">
        <v>419</v>
      </c>
      <c r="E50" s="39" t="s">
        <v>371</v>
      </c>
      <c r="F50" s="41">
        <v>1</v>
      </c>
      <c r="G50" s="13"/>
      <c r="H50" s="52">
        <f>F50*G50</f>
        <v>0</v>
      </c>
      <c r="I50" s="13"/>
      <c r="J50" s="52">
        <f t="shared" si="0"/>
        <v>0</v>
      </c>
    </row>
    <row r="51" spans="1:10" ht="13.5" thickBot="1" x14ac:dyDescent="0.25">
      <c r="A51" s="2"/>
      <c r="B51" s="6"/>
      <c r="C51" s="6"/>
      <c r="D51" s="7" t="s">
        <v>420</v>
      </c>
      <c r="E51" s="10"/>
      <c r="F51" s="10"/>
      <c r="G51" s="10"/>
      <c r="H51" s="10"/>
      <c r="I51" s="10"/>
      <c r="J51" s="10"/>
    </row>
    <row r="52" spans="1:10" ht="34.5" thickBot="1" x14ac:dyDescent="0.25">
      <c r="A52" s="2"/>
      <c r="B52" s="39" t="s">
        <v>421</v>
      </c>
      <c r="C52" s="39" t="s">
        <v>351</v>
      </c>
      <c r="D52" s="40" t="s">
        <v>422</v>
      </c>
      <c r="E52" s="39" t="s">
        <v>411</v>
      </c>
      <c r="F52" s="41">
        <v>166</v>
      </c>
      <c r="G52" s="13"/>
      <c r="H52" s="52">
        <f>F52*G52</f>
        <v>0</v>
      </c>
      <c r="I52" s="13"/>
      <c r="J52" s="52">
        <f>H52+I52</f>
        <v>0</v>
      </c>
    </row>
    <row r="53" spans="1:10" ht="13.5" thickBot="1" x14ac:dyDescent="0.25">
      <c r="A53" s="2"/>
      <c r="B53" s="36"/>
      <c r="C53" s="37"/>
      <c r="D53" s="38" t="s">
        <v>423</v>
      </c>
      <c r="E53" s="37"/>
      <c r="F53" s="36"/>
      <c r="G53" s="10"/>
      <c r="H53" s="52">
        <f>H54</f>
        <v>0</v>
      </c>
      <c r="I53" s="13"/>
      <c r="J53" s="52">
        <f>H53+I53</f>
        <v>0</v>
      </c>
    </row>
    <row r="54" spans="1:10" ht="34.5" thickBot="1" x14ac:dyDescent="0.25">
      <c r="A54" s="2"/>
      <c r="B54" s="39" t="s">
        <v>424</v>
      </c>
      <c r="C54" s="39" t="s">
        <v>351</v>
      </c>
      <c r="D54" s="40" t="s">
        <v>425</v>
      </c>
      <c r="E54" s="39" t="s">
        <v>371</v>
      </c>
      <c r="F54" s="41">
        <v>1</v>
      </c>
      <c r="G54" s="13"/>
      <c r="H54" s="52">
        <f>F54*G54</f>
        <v>0</v>
      </c>
      <c r="I54" s="13"/>
      <c r="J54" s="52">
        <f>H54+I54</f>
        <v>0</v>
      </c>
    </row>
    <row r="55" spans="1:10" ht="13.5" thickBot="1" x14ac:dyDescent="0.25">
      <c r="A55" s="2"/>
      <c r="B55" s="36"/>
      <c r="C55" s="37"/>
      <c r="D55" s="38" t="s">
        <v>426</v>
      </c>
      <c r="E55" s="37"/>
      <c r="F55" s="36"/>
      <c r="G55" s="10"/>
      <c r="H55" s="52">
        <f>H58+H61+H62+H64+H65+H66+H67+H70+H71+H72+H74+H75+H76</f>
        <v>0</v>
      </c>
      <c r="I55" s="13"/>
      <c r="J55" s="52">
        <f>H55+I55</f>
        <v>0</v>
      </c>
    </row>
    <row r="56" spans="1:10" ht="13.5" thickBot="1" x14ac:dyDescent="0.25">
      <c r="A56" s="2"/>
      <c r="B56" s="6"/>
      <c r="C56" s="6"/>
      <c r="D56" s="7" t="s">
        <v>45</v>
      </c>
      <c r="E56" s="10"/>
      <c r="F56" s="10"/>
      <c r="G56" s="10"/>
      <c r="H56" s="10"/>
      <c r="I56" s="10"/>
      <c r="J56" s="10"/>
    </row>
    <row r="57" spans="1:10" ht="13.5" thickBot="1" x14ac:dyDescent="0.25">
      <c r="A57" s="2"/>
      <c r="B57" s="7"/>
      <c r="C57" s="7"/>
      <c r="D57" s="7" t="s">
        <v>427</v>
      </c>
      <c r="E57" s="10"/>
      <c r="F57" s="10"/>
      <c r="G57" s="10"/>
      <c r="H57" s="10"/>
      <c r="I57" s="10"/>
      <c r="J57" s="10"/>
    </row>
    <row r="58" spans="1:10" ht="34.5" thickBot="1" x14ac:dyDescent="0.25">
      <c r="A58" s="2"/>
      <c r="B58" s="39" t="s">
        <v>428</v>
      </c>
      <c r="C58" s="39" t="s">
        <v>351</v>
      </c>
      <c r="D58" s="40" t="s">
        <v>429</v>
      </c>
      <c r="E58" s="39" t="s">
        <v>358</v>
      </c>
      <c r="F58" s="41">
        <v>80</v>
      </c>
      <c r="G58" s="13"/>
      <c r="H58" s="52">
        <f>F58*G58</f>
        <v>0</v>
      </c>
      <c r="I58" s="13"/>
      <c r="J58" s="52">
        <f>H58+I58</f>
        <v>0</v>
      </c>
    </row>
    <row r="59" spans="1:10" ht="13.5" thickBot="1" x14ac:dyDescent="0.25">
      <c r="A59" s="2"/>
      <c r="B59" s="6"/>
      <c r="C59" s="6"/>
      <c r="D59" s="7" t="s">
        <v>47</v>
      </c>
      <c r="E59" s="10"/>
      <c r="F59" s="10"/>
      <c r="G59" s="10"/>
      <c r="H59" s="10"/>
      <c r="I59" s="10"/>
      <c r="J59" s="10"/>
    </row>
    <row r="60" spans="1:10" ht="13.5" thickBot="1" x14ac:dyDescent="0.25">
      <c r="A60" s="2"/>
      <c r="B60" s="7"/>
      <c r="C60" s="7"/>
      <c r="D60" s="7" t="s">
        <v>430</v>
      </c>
      <c r="E60" s="10"/>
      <c r="F60" s="10"/>
      <c r="G60" s="10"/>
      <c r="H60" s="10"/>
      <c r="I60" s="10"/>
      <c r="J60" s="10"/>
    </row>
    <row r="61" spans="1:10" ht="33.75" x14ac:dyDescent="0.2">
      <c r="A61" s="2"/>
      <c r="B61" s="39" t="s">
        <v>431</v>
      </c>
      <c r="C61" s="39" t="s">
        <v>432</v>
      </c>
      <c r="D61" s="245" t="s">
        <v>3265</v>
      </c>
      <c r="E61" s="39" t="s">
        <v>411</v>
      </c>
      <c r="F61" s="239">
        <v>38.299999999999997</v>
      </c>
      <c r="G61" s="13"/>
      <c r="H61" s="52">
        <f>F61*G61</f>
        <v>0</v>
      </c>
      <c r="I61" s="13"/>
      <c r="J61" s="52">
        <f>H61+I61</f>
        <v>0</v>
      </c>
    </row>
    <row r="62" spans="1:10" ht="34.5" thickBot="1" x14ac:dyDescent="0.25">
      <c r="A62" s="2"/>
      <c r="B62" s="39" t="s">
        <v>433</v>
      </c>
      <c r="C62" s="39" t="s">
        <v>351</v>
      </c>
      <c r="D62" s="40" t="s">
        <v>434</v>
      </c>
      <c r="E62" s="39" t="s">
        <v>371</v>
      </c>
      <c r="F62" s="242">
        <v>0</v>
      </c>
      <c r="G62" s="13"/>
      <c r="H62" s="52">
        <f>F62*G62</f>
        <v>0</v>
      </c>
      <c r="I62" s="13"/>
      <c r="J62" s="52">
        <f>H62+I62</f>
        <v>0</v>
      </c>
    </row>
    <row r="63" spans="1:10" ht="13.5" thickBot="1" x14ac:dyDescent="0.25">
      <c r="A63" s="2"/>
      <c r="B63" s="6"/>
      <c r="C63" s="6"/>
      <c r="D63" s="7" t="s">
        <v>427</v>
      </c>
      <c r="E63" s="10"/>
      <c r="F63" s="10"/>
      <c r="G63" s="10"/>
      <c r="H63" s="10"/>
      <c r="I63" s="10"/>
      <c r="J63" s="10"/>
    </row>
    <row r="64" spans="1:10" ht="33.75" x14ac:dyDescent="0.2">
      <c r="A64" s="2"/>
      <c r="B64" s="39" t="s">
        <v>435</v>
      </c>
      <c r="C64" s="39" t="s">
        <v>436</v>
      </c>
      <c r="D64" s="40" t="s">
        <v>437</v>
      </c>
      <c r="E64" s="39" t="s">
        <v>438</v>
      </c>
      <c r="F64" s="239">
        <v>30.167999999999999</v>
      </c>
      <c r="G64" s="13"/>
      <c r="H64" s="52">
        <f>F64*G64</f>
        <v>0</v>
      </c>
      <c r="I64" s="13"/>
      <c r="J64" s="52">
        <f t="shared" ref="J64:J72" si="2">H64+I64</f>
        <v>0</v>
      </c>
    </row>
    <row r="65" spans="1:10" ht="33.75" x14ac:dyDescent="0.2">
      <c r="A65" s="2"/>
      <c r="B65" s="39" t="s">
        <v>439</v>
      </c>
      <c r="C65" s="39" t="s">
        <v>436</v>
      </c>
      <c r="D65" s="40" t="s">
        <v>440</v>
      </c>
      <c r="E65" s="39" t="s">
        <v>438</v>
      </c>
      <c r="F65" s="242">
        <v>0</v>
      </c>
      <c r="G65" s="13"/>
      <c r="H65" s="52">
        <f>F65*G65</f>
        <v>0</v>
      </c>
      <c r="I65" s="13"/>
      <c r="J65" s="52">
        <f t="shared" si="2"/>
        <v>0</v>
      </c>
    </row>
    <row r="66" spans="1:10" ht="22.5" x14ac:dyDescent="0.2">
      <c r="A66" s="2"/>
      <c r="B66" s="39" t="s">
        <v>441</v>
      </c>
      <c r="C66" s="39" t="s">
        <v>442</v>
      </c>
      <c r="D66" s="40" t="s">
        <v>443</v>
      </c>
      <c r="E66" s="39" t="s">
        <v>358</v>
      </c>
      <c r="F66" s="242">
        <v>100.56</v>
      </c>
      <c r="G66" s="13"/>
      <c r="H66" s="52">
        <f>F66*G66</f>
        <v>0</v>
      </c>
      <c r="I66" s="13"/>
      <c r="J66" s="52">
        <f t="shared" si="2"/>
        <v>0</v>
      </c>
    </row>
    <row r="67" spans="1:10" ht="22.5" x14ac:dyDescent="0.2">
      <c r="A67" s="2"/>
      <c r="B67" s="39" t="s">
        <v>444</v>
      </c>
      <c r="C67" s="39" t="s">
        <v>445</v>
      </c>
      <c r="D67" s="40" t="s">
        <v>446</v>
      </c>
      <c r="E67" s="39" t="s">
        <v>358</v>
      </c>
      <c r="F67" s="242">
        <v>100.56</v>
      </c>
      <c r="G67" s="52">
        <f>G68+(G69*22)</f>
        <v>0</v>
      </c>
      <c r="H67" s="52">
        <f>F67*G67</f>
        <v>0</v>
      </c>
      <c r="I67" s="13"/>
      <c r="J67" s="52">
        <f t="shared" si="2"/>
        <v>0</v>
      </c>
    </row>
    <row r="68" spans="1:10" ht="22.5" x14ac:dyDescent="0.2">
      <c r="A68" s="2"/>
      <c r="B68" s="22" t="s">
        <v>447</v>
      </c>
      <c r="C68" s="22" t="s">
        <v>448</v>
      </c>
      <c r="D68" s="23" t="s">
        <v>449</v>
      </c>
      <c r="E68" s="22" t="s">
        <v>358</v>
      </c>
      <c r="F68" s="243">
        <v>100.56</v>
      </c>
      <c r="G68" s="13"/>
      <c r="H68" s="57">
        <f>F68*G68</f>
        <v>0</v>
      </c>
      <c r="I68" s="13"/>
      <c r="J68" s="57">
        <f t="shared" si="2"/>
        <v>0</v>
      </c>
    </row>
    <row r="69" spans="1:10" ht="33.75" x14ac:dyDescent="0.2">
      <c r="A69" s="2"/>
      <c r="B69" s="22" t="s">
        <v>450</v>
      </c>
      <c r="C69" s="22" t="s">
        <v>451</v>
      </c>
      <c r="D69" s="23" t="s">
        <v>452</v>
      </c>
      <c r="E69" s="22" t="s">
        <v>358</v>
      </c>
      <c r="F69" s="243">
        <v>100.56</v>
      </c>
      <c r="G69" s="13"/>
      <c r="H69" s="57">
        <f>F69*G69*22</f>
        <v>0</v>
      </c>
      <c r="I69" s="13"/>
      <c r="J69" s="57">
        <f t="shared" si="2"/>
        <v>0</v>
      </c>
    </row>
    <row r="70" spans="1:10" ht="33.75" x14ac:dyDescent="0.2">
      <c r="A70" s="2"/>
      <c r="B70" s="39" t="s">
        <v>453</v>
      </c>
      <c r="C70" s="39" t="s">
        <v>351</v>
      </c>
      <c r="D70" s="40" t="s">
        <v>454</v>
      </c>
      <c r="E70" s="39" t="s">
        <v>371</v>
      </c>
      <c r="F70" s="41">
        <v>1</v>
      </c>
      <c r="G70" s="58"/>
      <c r="H70" s="52">
        <f>F70*G70</f>
        <v>0</v>
      </c>
      <c r="I70" s="13"/>
      <c r="J70" s="52">
        <f t="shared" si="2"/>
        <v>0</v>
      </c>
    </row>
    <row r="71" spans="1:10" ht="33.75" x14ac:dyDescent="0.2">
      <c r="A71" s="2"/>
      <c r="B71" s="39" t="s">
        <v>455</v>
      </c>
      <c r="C71" s="39" t="s">
        <v>351</v>
      </c>
      <c r="D71" s="40" t="s">
        <v>456</v>
      </c>
      <c r="E71" s="39" t="s">
        <v>371</v>
      </c>
      <c r="F71" s="242">
        <v>0</v>
      </c>
      <c r="G71" s="13"/>
      <c r="H71" s="52">
        <f>F71*G71</f>
        <v>0</v>
      </c>
      <c r="I71" s="13"/>
      <c r="J71" s="52">
        <f t="shared" si="2"/>
        <v>0</v>
      </c>
    </row>
    <row r="72" spans="1:10" ht="34.5" thickBot="1" x14ac:dyDescent="0.25">
      <c r="A72" s="2"/>
      <c r="B72" s="39" t="s">
        <v>457</v>
      </c>
      <c r="C72" s="39" t="s">
        <v>458</v>
      </c>
      <c r="D72" s="40" t="s">
        <v>459</v>
      </c>
      <c r="E72" s="39" t="s">
        <v>358</v>
      </c>
      <c r="F72" s="242">
        <v>0</v>
      </c>
      <c r="G72" s="13"/>
      <c r="H72" s="52">
        <f>F72*G72</f>
        <v>0</v>
      </c>
      <c r="I72" s="13"/>
      <c r="J72" s="52">
        <f t="shared" si="2"/>
        <v>0</v>
      </c>
    </row>
    <row r="73" spans="1:10" ht="13.5" thickBot="1" x14ac:dyDescent="0.25">
      <c r="A73" s="2"/>
      <c r="B73" s="6"/>
      <c r="C73" s="6"/>
      <c r="D73" s="7" t="s">
        <v>460</v>
      </c>
      <c r="E73" s="10"/>
      <c r="F73" s="10"/>
      <c r="G73" s="10"/>
      <c r="H73" s="10"/>
      <c r="I73" s="10"/>
      <c r="J73" s="10"/>
    </row>
    <row r="74" spans="1:10" ht="33.75" x14ac:dyDescent="0.2">
      <c r="A74" s="2"/>
      <c r="B74" s="39" t="s">
        <v>461</v>
      </c>
      <c r="C74" s="39" t="s">
        <v>351</v>
      </c>
      <c r="D74" s="40" t="s">
        <v>462</v>
      </c>
      <c r="E74" s="39" t="s">
        <v>371</v>
      </c>
      <c r="F74" s="41">
        <v>1</v>
      </c>
      <c r="G74" s="13"/>
      <c r="H74" s="52">
        <f>F74*G74</f>
        <v>0</v>
      </c>
      <c r="I74" s="13"/>
      <c r="J74" s="52">
        <f t="shared" ref="J74:J90" si="3">H74+I74</f>
        <v>0</v>
      </c>
    </row>
    <row r="75" spans="1:10" ht="33.75" x14ac:dyDescent="0.2">
      <c r="A75" s="2"/>
      <c r="B75" s="39" t="s">
        <v>463</v>
      </c>
      <c r="C75" s="39" t="s">
        <v>351</v>
      </c>
      <c r="D75" s="40" t="s">
        <v>464</v>
      </c>
      <c r="E75" s="39" t="s">
        <v>371</v>
      </c>
      <c r="F75" s="41">
        <v>1</v>
      </c>
      <c r="G75" s="13"/>
      <c r="H75" s="52">
        <f>F75*G75</f>
        <v>0</v>
      </c>
      <c r="I75" s="13"/>
      <c r="J75" s="52">
        <f t="shared" si="3"/>
        <v>0</v>
      </c>
    </row>
    <row r="76" spans="1:10" ht="34.5" thickBot="1" x14ac:dyDescent="0.25">
      <c r="A76" s="2"/>
      <c r="B76" s="39" t="s">
        <v>465</v>
      </c>
      <c r="C76" s="39" t="s">
        <v>351</v>
      </c>
      <c r="D76" s="240" t="s">
        <v>3263</v>
      </c>
      <c r="E76" s="39" t="s">
        <v>371</v>
      </c>
      <c r="F76" s="41">
        <v>1</v>
      </c>
      <c r="G76" s="13"/>
      <c r="H76" s="52">
        <f>F76*G76</f>
        <v>0</v>
      </c>
      <c r="I76" s="13"/>
      <c r="J76" s="52">
        <f t="shared" si="3"/>
        <v>0</v>
      </c>
    </row>
    <row r="77" spans="1:10" ht="13.5" thickBot="1" x14ac:dyDescent="0.25">
      <c r="A77" s="2"/>
      <c r="B77" s="36"/>
      <c r="C77" s="37"/>
      <c r="D77" s="38" t="s">
        <v>466</v>
      </c>
      <c r="E77" s="37"/>
      <c r="F77" s="36"/>
      <c r="G77" s="10"/>
      <c r="H77" s="52">
        <f>H78+H87+H93</f>
        <v>0</v>
      </c>
      <c r="I77" s="13"/>
      <c r="J77" s="52">
        <f t="shared" si="3"/>
        <v>0</v>
      </c>
    </row>
    <row r="78" spans="1:10" ht="13.5" thickBot="1" x14ac:dyDescent="0.25">
      <c r="A78" s="2"/>
      <c r="B78" s="36"/>
      <c r="C78" s="37"/>
      <c r="D78" s="38" t="s">
        <v>467</v>
      </c>
      <c r="E78" s="37"/>
      <c r="F78" s="36"/>
      <c r="G78" s="10"/>
      <c r="H78" s="52">
        <f>SUM(H79:H86)</f>
        <v>0</v>
      </c>
      <c r="I78" s="13"/>
      <c r="J78" s="52">
        <f t="shared" si="3"/>
        <v>0</v>
      </c>
    </row>
    <row r="79" spans="1:10" ht="45" x14ac:dyDescent="0.2">
      <c r="A79" s="2"/>
      <c r="B79" s="39" t="s">
        <v>468</v>
      </c>
      <c r="C79" s="39" t="s">
        <v>351</v>
      </c>
      <c r="D79" s="40" t="s">
        <v>469</v>
      </c>
      <c r="E79" s="39" t="s">
        <v>353</v>
      </c>
      <c r="F79" s="41">
        <v>1</v>
      </c>
      <c r="G79" s="13"/>
      <c r="H79" s="52">
        <f t="shared" ref="H79:H86" si="4">F79*G79</f>
        <v>0</v>
      </c>
      <c r="I79" s="13"/>
      <c r="J79" s="52">
        <f t="shared" si="3"/>
        <v>0</v>
      </c>
    </row>
    <row r="80" spans="1:10" ht="45" x14ac:dyDescent="0.2">
      <c r="A80" s="2"/>
      <c r="B80" s="39" t="s">
        <v>470</v>
      </c>
      <c r="C80" s="39" t="s">
        <v>351</v>
      </c>
      <c r="D80" s="40" t="s">
        <v>471</v>
      </c>
      <c r="E80" s="39" t="s">
        <v>353</v>
      </c>
      <c r="F80" s="41">
        <v>1</v>
      </c>
      <c r="G80" s="13"/>
      <c r="H80" s="52">
        <f t="shared" si="4"/>
        <v>0</v>
      </c>
      <c r="I80" s="13"/>
      <c r="J80" s="52">
        <f t="shared" si="3"/>
        <v>0</v>
      </c>
    </row>
    <row r="81" spans="1:10" ht="33.75" x14ac:dyDescent="0.2">
      <c r="A81" s="2"/>
      <c r="B81" s="39" t="s">
        <v>472</v>
      </c>
      <c r="C81" s="39" t="s">
        <v>351</v>
      </c>
      <c r="D81" s="40" t="s">
        <v>473</v>
      </c>
      <c r="E81" s="39" t="s">
        <v>353</v>
      </c>
      <c r="F81" s="41">
        <v>1</v>
      </c>
      <c r="G81" s="13"/>
      <c r="H81" s="52">
        <f t="shared" si="4"/>
        <v>0</v>
      </c>
      <c r="I81" s="13"/>
      <c r="J81" s="52">
        <f t="shared" si="3"/>
        <v>0</v>
      </c>
    </row>
    <row r="82" spans="1:10" ht="45" x14ac:dyDescent="0.2">
      <c r="A82" s="2"/>
      <c r="B82" s="39" t="s">
        <v>474</v>
      </c>
      <c r="C82" s="39" t="s">
        <v>351</v>
      </c>
      <c r="D82" s="40" t="s">
        <v>475</v>
      </c>
      <c r="E82" s="39" t="s">
        <v>353</v>
      </c>
      <c r="F82" s="41">
        <v>1</v>
      </c>
      <c r="G82" s="13"/>
      <c r="H82" s="52">
        <f t="shared" si="4"/>
        <v>0</v>
      </c>
      <c r="I82" s="13"/>
      <c r="J82" s="52">
        <f t="shared" si="3"/>
        <v>0</v>
      </c>
    </row>
    <row r="83" spans="1:10" ht="45" x14ac:dyDescent="0.2">
      <c r="A83" s="2"/>
      <c r="B83" s="39" t="s">
        <v>476</v>
      </c>
      <c r="C83" s="39" t="s">
        <v>351</v>
      </c>
      <c r="D83" s="40" t="s">
        <v>477</v>
      </c>
      <c r="E83" s="39" t="s">
        <v>353</v>
      </c>
      <c r="F83" s="41">
        <v>1</v>
      </c>
      <c r="G83" s="13"/>
      <c r="H83" s="52">
        <f t="shared" si="4"/>
        <v>0</v>
      </c>
      <c r="I83" s="13"/>
      <c r="J83" s="52">
        <f t="shared" si="3"/>
        <v>0</v>
      </c>
    </row>
    <row r="84" spans="1:10" ht="33.75" x14ac:dyDescent="0.2">
      <c r="A84" s="2"/>
      <c r="B84" s="39" t="s">
        <v>478</v>
      </c>
      <c r="C84" s="39" t="s">
        <v>351</v>
      </c>
      <c r="D84" s="40" t="s">
        <v>479</v>
      </c>
      <c r="E84" s="39" t="s">
        <v>353</v>
      </c>
      <c r="F84" s="41">
        <v>1</v>
      </c>
      <c r="G84" s="13"/>
      <c r="H84" s="52">
        <f t="shared" si="4"/>
        <v>0</v>
      </c>
      <c r="I84" s="13"/>
      <c r="J84" s="52">
        <f t="shared" si="3"/>
        <v>0</v>
      </c>
    </row>
    <row r="85" spans="1:10" ht="33.75" x14ac:dyDescent="0.2">
      <c r="A85" s="2"/>
      <c r="B85" s="39" t="s">
        <v>480</v>
      </c>
      <c r="C85" s="39" t="s">
        <v>351</v>
      </c>
      <c r="D85" s="40" t="s">
        <v>481</v>
      </c>
      <c r="E85" s="39" t="s">
        <v>353</v>
      </c>
      <c r="F85" s="41">
        <v>1</v>
      </c>
      <c r="G85" s="13"/>
      <c r="H85" s="52">
        <f t="shared" si="4"/>
        <v>0</v>
      </c>
      <c r="I85" s="13"/>
      <c r="J85" s="52">
        <f t="shared" si="3"/>
        <v>0</v>
      </c>
    </row>
    <row r="86" spans="1:10" ht="34.5" thickBot="1" x14ac:dyDescent="0.25">
      <c r="A86" s="2"/>
      <c r="B86" s="39" t="s">
        <v>482</v>
      </c>
      <c r="C86" s="39" t="s">
        <v>351</v>
      </c>
      <c r="D86" s="40" t="s">
        <v>483</v>
      </c>
      <c r="E86" s="39" t="s">
        <v>353</v>
      </c>
      <c r="F86" s="41">
        <v>2</v>
      </c>
      <c r="G86" s="13"/>
      <c r="H86" s="52">
        <f t="shared" si="4"/>
        <v>0</v>
      </c>
      <c r="I86" s="13"/>
      <c r="J86" s="52">
        <f t="shared" si="3"/>
        <v>0</v>
      </c>
    </row>
    <row r="87" spans="1:10" ht="13.5" thickBot="1" x14ac:dyDescent="0.25">
      <c r="A87" s="2"/>
      <c r="B87" s="36"/>
      <c r="C87" s="37"/>
      <c r="D87" s="38" t="s">
        <v>484</v>
      </c>
      <c r="E87" s="37"/>
      <c r="F87" s="36"/>
      <c r="G87" s="10"/>
      <c r="H87" s="52">
        <f>H88+H89+H90+H92</f>
        <v>0</v>
      </c>
      <c r="I87" s="13"/>
      <c r="J87" s="52">
        <f t="shared" si="3"/>
        <v>0</v>
      </c>
    </row>
    <row r="88" spans="1:10" ht="33.75" x14ac:dyDescent="0.2">
      <c r="A88" s="2"/>
      <c r="B88" s="39" t="s">
        <v>485</v>
      </c>
      <c r="C88" s="39" t="s">
        <v>351</v>
      </c>
      <c r="D88" s="40" t="s">
        <v>486</v>
      </c>
      <c r="E88" s="39" t="s">
        <v>371</v>
      </c>
      <c r="F88" s="41">
        <v>1</v>
      </c>
      <c r="G88" s="13"/>
      <c r="H88" s="52">
        <f>F88*G88</f>
        <v>0</v>
      </c>
      <c r="I88" s="13"/>
      <c r="J88" s="52">
        <f t="shared" si="3"/>
        <v>0</v>
      </c>
    </row>
    <row r="89" spans="1:10" ht="33.75" x14ac:dyDescent="0.2">
      <c r="A89" s="2"/>
      <c r="B89" s="39" t="s">
        <v>487</v>
      </c>
      <c r="C89" s="39" t="s">
        <v>351</v>
      </c>
      <c r="D89" s="40" t="s">
        <v>488</v>
      </c>
      <c r="E89" s="39" t="s">
        <v>371</v>
      </c>
      <c r="F89" s="41">
        <v>1</v>
      </c>
      <c r="G89" s="13"/>
      <c r="H89" s="52">
        <f>F89*G89</f>
        <v>0</v>
      </c>
      <c r="I89" s="13"/>
      <c r="J89" s="52">
        <f t="shared" si="3"/>
        <v>0</v>
      </c>
    </row>
    <row r="90" spans="1:10" ht="34.5" thickBot="1" x14ac:dyDescent="0.25">
      <c r="A90" s="2"/>
      <c r="B90" s="39" t="s">
        <v>489</v>
      </c>
      <c r="C90" s="39" t="s">
        <v>351</v>
      </c>
      <c r="D90" s="40" t="s">
        <v>490</v>
      </c>
      <c r="E90" s="39" t="s">
        <v>371</v>
      </c>
      <c r="F90" s="41">
        <v>1</v>
      </c>
      <c r="G90" s="13"/>
      <c r="H90" s="52">
        <f>F90*G90</f>
        <v>0</v>
      </c>
      <c r="I90" s="13"/>
      <c r="J90" s="52">
        <f t="shared" si="3"/>
        <v>0</v>
      </c>
    </row>
    <row r="91" spans="1:10" ht="13.5" thickBot="1" x14ac:dyDescent="0.25">
      <c r="A91" s="2"/>
      <c r="B91" s="6"/>
      <c r="C91" s="6"/>
      <c r="D91" s="7" t="s">
        <v>427</v>
      </c>
      <c r="E91" s="10"/>
      <c r="F91" s="10"/>
      <c r="G91" s="10"/>
      <c r="H91" s="10"/>
      <c r="I91" s="10"/>
      <c r="J91" s="10"/>
    </row>
    <row r="92" spans="1:10" ht="34.5" thickBot="1" x14ac:dyDescent="0.25">
      <c r="A92" s="2"/>
      <c r="B92" s="39" t="s">
        <v>491</v>
      </c>
      <c r="C92" s="39" t="s">
        <v>351</v>
      </c>
      <c r="D92" s="40" t="s">
        <v>492</v>
      </c>
      <c r="E92" s="39" t="s">
        <v>371</v>
      </c>
      <c r="F92" s="41">
        <v>1</v>
      </c>
      <c r="G92" s="13"/>
      <c r="H92" s="52">
        <f>F92*G92</f>
        <v>0</v>
      </c>
      <c r="I92" s="13"/>
      <c r="J92" s="52">
        <f t="shared" ref="J92:J98" si="5">H92+I92</f>
        <v>0</v>
      </c>
    </row>
    <row r="93" spans="1:10" ht="13.5" thickBot="1" x14ac:dyDescent="0.25">
      <c r="A93" s="2"/>
      <c r="B93" s="36"/>
      <c r="C93" s="37"/>
      <c r="D93" s="38" t="s">
        <v>493</v>
      </c>
      <c r="E93" s="37"/>
      <c r="F93" s="36"/>
      <c r="G93" s="10"/>
      <c r="H93" s="52">
        <f>H94</f>
        <v>0</v>
      </c>
      <c r="I93" s="13"/>
      <c r="J93" s="52">
        <f t="shared" si="5"/>
        <v>0</v>
      </c>
    </row>
    <row r="94" spans="1:10" ht="34.5" thickBot="1" x14ac:dyDescent="0.25">
      <c r="A94" s="2"/>
      <c r="B94" s="39" t="s">
        <v>494</v>
      </c>
      <c r="C94" s="39" t="s">
        <v>351</v>
      </c>
      <c r="D94" s="40" t="s">
        <v>495</v>
      </c>
      <c r="E94" s="39" t="s">
        <v>353</v>
      </c>
      <c r="F94" s="41">
        <v>2</v>
      </c>
      <c r="G94" s="13"/>
      <c r="H94" s="52">
        <f>F94*G94</f>
        <v>0</v>
      </c>
      <c r="I94" s="13"/>
      <c r="J94" s="52">
        <f t="shared" si="5"/>
        <v>0</v>
      </c>
    </row>
    <row r="95" spans="1:10" ht="13.5" thickBot="1" x14ac:dyDescent="0.25">
      <c r="A95" s="2"/>
      <c r="B95" s="36"/>
      <c r="C95" s="37"/>
      <c r="D95" s="38" t="s">
        <v>496</v>
      </c>
      <c r="E95" s="37"/>
      <c r="F95" s="36"/>
      <c r="G95" s="10"/>
      <c r="H95" s="52">
        <f>H96+H98+H102</f>
        <v>0</v>
      </c>
      <c r="I95" s="13"/>
      <c r="J95" s="52">
        <f t="shared" si="5"/>
        <v>0</v>
      </c>
    </row>
    <row r="96" spans="1:10" ht="13.5" thickBot="1" x14ac:dyDescent="0.25">
      <c r="A96" s="2"/>
      <c r="B96" s="36"/>
      <c r="C96" s="37"/>
      <c r="D96" s="38" t="s">
        <v>497</v>
      </c>
      <c r="E96" s="37"/>
      <c r="F96" s="36"/>
      <c r="G96" s="10"/>
      <c r="H96" s="52">
        <f>H97</f>
        <v>0</v>
      </c>
      <c r="I96" s="13"/>
      <c r="J96" s="52">
        <f t="shared" si="5"/>
        <v>0</v>
      </c>
    </row>
    <row r="97" spans="1:10" ht="34.5" thickBot="1" x14ac:dyDescent="0.25">
      <c r="A97" s="2"/>
      <c r="B97" s="39" t="s">
        <v>498</v>
      </c>
      <c r="C97" s="39" t="s">
        <v>351</v>
      </c>
      <c r="D97" s="40" t="s">
        <v>499</v>
      </c>
      <c r="E97" s="39" t="s">
        <v>353</v>
      </c>
      <c r="F97" s="41">
        <v>3</v>
      </c>
      <c r="G97" s="13"/>
      <c r="H97" s="52">
        <f>F97*G97</f>
        <v>0</v>
      </c>
      <c r="I97" s="13"/>
      <c r="J97" s="52">
        <f t="shared" si="5"/>
        <v>0</v>
      </c>
    </row>
    <row r="98" spans="1:10" ht="13.5" thickBot="1" x14ac:dyDescent="0.25">
      <c r="A98" s="2"/>
      <c r="B98" s="36"/>
      <c r="C98" s="37"/>
      <c r="D98" s="38" t="s">
        <v>500</v>
      </c>
      <c r="E98" s="37"/>
      <c r="F98" s="36"/>
      <c r="G98" s="10"/>
      <c r="H98" s="52">
        <f>H100+H101</f>
        <v>0</v>
      </c>
      <c r="I98" s="13"/>
      <c r="J98" s="52">
        <f t="shared" si="5"/>
        <v>0</v>
      </c>
    </row>
    <row r="99" spans="1:10" ht="13.5" thickBot="1" x14ac:dyDescent="0.25">
      <c r="A99" s="2"/>
      <c r="B99" s="6"/>
      <c r="C99" s="6"/>
      <c r="D99" s="7" t="s">
        <v>501</v>
      </c>
      <c r="E99" s="10"/>
      <c r="F99" s="10"/>
      <c r="G99" s="10"/>
      <c r="H99" s="10"/>
      <c r="I99" s="10"/>
      <c r="J99" s="10"/>
    </row>
    <row r="100" spans="1:10" ht="33.75" x14ac:dyDescent="0.2">
      <c r="A100" s="2"/>
      <c r="B100" s="39" t="s">
        <v>502</v>
      </c>
      <c r="C100" s="39" t="s">
        <v>351</v>
      </c>
      <c r="D100" s="40" t="s">
        <v>503</v>
      </c>
      <c r="E100" s="39" t="s">
        <v>371</v>
      </c>
      <c r="F100" s="41">
        <v>2</v>
      </c>
      <c r="G100" s="13"/>
      <c r="H100" s="52">
        <f>F100*G100</f>
        <v>0</v>
      </c>
      <c r="I100" s="13"/>
      <c r="J100" s="52">
        <f t="shared" ref="J100:J106" si="6">H100+I100</f>
        <v>0</v>
      </c>
    </row>
    <row r="101" spans="1:10" ht="34.5" thickBot="1" x14ac:dyDescent="0.25">
      <c r="A101" s="2"/>
      <c r="B101" s="39" t="s">
        <v>504</v>
      </c>
      <c r="C101" s="39" t="s">
        <v>351</v>
      </c>
      <c r="D101" s="40" t="s">
        <v>505</v>
      </c>
      <c r="E101" s="39" t="s">
        <v>353</v>
      </c>
      <c r="F101" s="41">
        <v>6</v>
      </c>
      <c r="G101" s="13"/>
      <c r="H101" s="52">
        <f>F101*G101</f>
        <v>0</v>
      </c>
      <c r="I101" s="13"/>
      <c r="J101" s="52">
        <f t="shared" si="6"/>
        <v>0</v>
      </c>
    </row>
    <row r="102" spans="1:10" ht="13.5" thickBot="1" x14ac:dyDescent="0.25">
      <c r="A102" s="2"/>
      <c r="B102" s="36"/>
      <c r="C102" s="37"/>
      <c r="D102" s="38" t="s">
        <v>506</v>
      </c>
      <c r="E102" s="37"/>
      <c r="F102" s="36"/>
      <c r="G102" s="10"/>
      <c r="H102" s="52">
        <f>H103</f>
        <v>0</v>
      </c>
      <c r="I102" s="13"/>
      <c r="J102" s="52">
        <f t="shared" si="6"/>
        <v>0</v>
      </c>
    </row>
    <row r="103" spans="1:10" ht="34.5" thickBot="1" x14ac:dyDescent="0.25">
      <c r="A103" s="2"/>
      <c r="B103" s="39" t="s">
        <v>507</v>
      </c>
      <c r="C103" s="39" t="s">
        <v>351</v>
      </c>
      <c r="D103" s="40" t="s">
        <v>508</v>
      </c>
      <c r="E103" s="39" t="s">
        <v>353</v>
      </c>
      <c r="F103" s="41">
        <v>3</v>
      </c>
      <c r="G103" s="13"/>
      <c r="H103" s="52">
        <f>F103*G103</f>
        <v>0</v>
      </c>
      <c r="I103" s="13"/>
      <c r="J103" s="52">
        <f t="shared" si="6"/>
        <v>0</v>
      </c>
    </row>
    <row r="104" spans="1:10" ht="13.5" thickBot="1" x14ac:dyDescent="0.25">
      <c r="A104" s="2"/>
      <c r="B104" s="36"/>
      <c r="C104" s="37"/>
      <c r="D104" s="38" t="s">
        <v>509</v>
      </c>
      <c r="E104" s="37"/>
      <c r="F104" s="36"/>
      <c r="G104" s="10"/>
      <c r="H104" s="52">
        <f>H105</f>
        <v>0</v>
      </c>
      <c r="I104" s="13"/>
      <c r="J104" s="52">
        <f t="shared" si="6"/>
        <v>0</v>
      </c>
    </row>
    <row r="105" spans="1:10" ht="34.5" thickBot="1" x14ac:dyDescent="0.25">
      <c r="A105" s="2"/>
      <c r="B105" s="39" t="s">
        <v>510</v>
      </c>
      <c r="C105" s="39" t="s">
        <v>351</v>
      </c>
      <c r="D105" s="40" t="s">
        <v>511</v>
      </c>
      <c r="E105" s="39" t="s">
        <v>353</v>
      </c>
      <c r="F105" s="41">
        <v>4</v>
      </c>
      <c r="G105" s="13"/>
      <c r="H105" s="52">
        <f>F105*G105</f>
        <v>0</v>
      </c>
      <c r="I105" s="13"/>
      <c r="J105" s="52">
        <f t="shared" si="6"/>
        <v>0</v>
      </c>
    </row>
    <row r="106" spans="1:10" ht="13.5" thickBot="1" x14ac:dyDescent="0.25">
      <c r="A106" s="2"/>
      <c r="B106" s="36"/>
      <c r="C106" s="37"/>
      <c r="D106" s="38" t="s">
        <v>512</v>
      </c>
      <c r="E106" s="37"/>
      <c r="F106" s="36"/>
      <c r="G106" s="10"/>
      <c r="H106" s="52">
        <f>H108+H110+H112</f>
        <v>0</v>
      </c>
      <c r="I106" s="13"/>
      <c r="J106" s="52">
        <f t="shared" si="6"/>
        <v>0</v>
      </c>
    </row>
    <row r="107" spans="1:10" ht="23.25" thickBot="1" x14ac:dyDescent="0.25">
      <c r="A107" s="2"/>
      <c r="B107" s="6"/>
      <c r="C107" s="6"/>
      <c r="D107" s="7" t="s">
        <v>513</v>
      </c>
      <c r="E107" s="10"/>
      <c r="F107" s="10"/>
      <c r="G107" s="10"/>
      <c r="H107" s="10"/>
      <c r="I107" s="10"/>
      <c r="J107" s="10"/>
    </row>
    <row r="108" spans="1:10" ht="34.5" thickBot="1" x14ac:dyDescent="0.25">
      <c r="A108" s="2"/>
      <c r="B108" s="39" t="s">
        <v>514</v>
      </c>
      <c r="C108" s="39" t="s">
        <v>351</v>
      </c>
      <c r="D108" s="40" t="s">
        <v>515</v>
      </c>
      <c r="E108" s="39" t="s">
        <v>353</v>
      </c>
      <c r="F108" s="41">
        <v>3</v>
      </c>
      <c r="G108" s="13"/>
      <c r="H108" s="52">
        <f>F108*G108</f>
        <v>0</v>
      </c>
      <c r="I108" s="13"/>
      <c r="J108" s="52">
        <f>H108+I108</f>
        <v>0</v>
      </c>
    </row>
    <row r="109" spans="1:10" ht="13.5" thickBot="1" x14ac:dyDescent="0.25">
      <c r="A109" s="2"/>
      <c r="B109" s="6"/>
      <c r="C109" s="6"/>
      <c r="D109" s="7" t="s">
        <v>516</v>
      </c>
      <c r="E109" s="10"/>
      <c r="F109" s="10"/>
      <c r="G109" s="10"/>
      <c r="H109" s="10"/>
      <c r="I109" s="10"/>
      <c r="J109" s="10"/>
    </row>
    <row r="110" spans="1:10" ht="34.5" thickBot="1" x14ac:dyDescent="0.25">
      <c r="A110" s="2"/>
      <c r="B110" s="39" t="s">
        <v>517</v>
      </c>
      <c r="C110" s="39" t="s">
        <v>351</v>
      </c>
      <c r="D110" s="40" t="s">
        <v>515</v>
      </c>
      <c r="E110" s="39" t="s">
        <v>353</v>
      </c>
      <c r="F110" s="41">
        <v>3</v>
      </c>
      <c r="G110" s="13"/>
      <c r="H110" s="52">
        <f>F110*G110</f>
        <v>0</v>
      </c>
      <c r="I110" s="13"/>
      <c r="J110" s="52">
        <f>H110+I110</f>
        <v>0</v>
      </c>
    </row>
    <row r="111" spans="1:10" ht="13.5" thickBot="1" x14ac:dyDescent="0.25">
      <c r="A111" s="2"/>
      <c r="B111" s="6"/>
      <c r="C111" s="6"/>
      <c r="D111" s="7" t="s">
        <v>518</v>
      </c>
      <c r="E111" s="10"/>
      <c r="F111" s="10"/>
      <c r="G111" s="10"/>
      <c r="H111" s="10"/>
      <c r="I111" s="10"/>
      <c r="J111" s="10"/>
    </row>
    <row r="112" spans="1:10" ht="34.5" thickBot="1" x14ac:dyDescent="0.25">
      <c r="A112" s="2"/>
      <c r="B112" s="39" t="s">
        <v>519</v>
      </c>
      <c r="C112" s="39" t="s">
        <v>351</v>
      </c>
      <c r="D112" s="40" t="s">
        <v>515</v>
      </c>
      <c r="E112" s="39" t="s">
        <v>353</v>
      </c>
      <c r="F112" s="41">
        <v>3</v>
      </c>
      <c r="G112" s="13"/>
      <c r="H112" s="52">
        <f>F112*G112</f>
        <v>0</v>
      </c>
      <c r="I112" s="13"/>
      <c r="J112" s="52">
        <f>H112+I112</f>
        <v>0</v>
      </c>
    </row>
    <row r="113" spans="1:10" ht="13.5" thickBot="1" x14ac:dyDescent="0.25">
      <c r="A113" s="2"/>
      <c r="B113" s="36"/>
      <c r="C113" s="37"/>
      <c r="D113" s="38" t="s">
        <v>520</v>
      </c>
      <c r="E113" s="37"/>
      <c r="F113" s="36"/>
      <c r="G113" s="10"/>
      <c r="H113" s="52">
        <f>H114+H123+H132</f>
        <v>0</v>
      </c>
      <c r="I113" s="13"/>
      <c r="J113" s="52"/>
    </row>
    <row r="114" spans="1:10" ht="13.5" thickBot="1" x14ac:dyDescent="0.25">
      <c r="A114" s="2"/>
      <c r="B114" s="36"/>
      <c r="C114" s="37"/>
      <c r="D114" s="38" t="s">
        <v>521</v>
      </c>
      <c r="E114" s="37"/>
      <c r="F114" s="36"/>
      <c r="G114" s="10"/>
      <c r="H114" s="52">
        <f>H116+H117+H118+H119+H120+H121+H122</f>
        <v>0</v>
      </c>
      <c r="I114" s="13"/>
      <c r="J114" s="52">
        <f>H114+I114</f>
        <v>0</v>
      </c>
    </row>
    <row r="115" spans="1:10" ht="13.5" thickBot="1" x14ac:dyDescent="0.25">
      <c r="A115" s="2"/>
      <c r="B115" s="6"/>
      <c r="C115" s="6"/>
      <c r="D115" s="7" t="s">
        <v>522</v>
      </c>
      <c r="E115" s="10"/>
      <c r="F115" s="10"/>
      <c r="G115" s="10"/>
      <c r="H115" s="10"/>
      <c r="I115" s="10"/>
      <c r="J115" s="10"/>
    </row>
    <row r="116" spans="1:10" ht="33.75" x14ac:dyDescent="0.2">
      <c r="A116" s="2"/>
      <c r="B116" s="39" t="s">
        <v>523</v>
      </c>
      <c r="C116" s="39" t="s">
        <v>351</v>
      </c>
      <c r="D116" s="40" t="s">
        <v>524</v>
      </c>
      <c r="E116" s="39" t="s">
        <v>371</v>
      </c>
      <c r="F116" s="41">
        <v>1</v>
      </c>
      <c r="G116" s="13"/>
      <c r="H116" s="52">
        <f t="shared" ref="H116:H122" si="7">F116*G116</f>
        <v>0</v>
      </c>
      <c r="I116" s="13"/>
      <c r="J116" s="52">
        <f t="shared" ref="J116:J123" si="8">H116+I116</f>
        <v>0</v>
      </c>
    </row>
    <row r="117" spans="1:10" ht="56.25" x14ac:dyDescent="0.2">
      <c r="A117" s="2"/>
      <c r="B117" s="230" t="s">
        <v>525</v>
      </c>
      <c r="C117" s="230" t="s">
        <v>351</v>
      </c>
      <c r="D117" s="231" t="s">
        <v>3219</v>
      </c>
      <c r="E117" s="39" t="s">
        <v>371</v>
      </c>
      <c r="F117" s="41">
        <v>1</v>
      </c>
      <c r="G117" s="13"/>
      <c r="H117" s="52">
        <f t="shared" si="7"/>
        <v>0</v>
      </c>
      <c r="I117" s="13"/>
      <c r="J117" s="52">
        <f t="shared" si="8"/>
        <v>0</v>
      </c>
    </row>
    <row r="118" spans="1:10" ht="56.25" x14ac:dyDescent="0.2">
      <c r="A118" s="2"/>
      <c r="B118" s="230" t="s">
        <v>526</v>
      </c>
      <c r="C118" s="230" t="s">
        <v>351</v>
      </c>
      <c r="D118" s="231" t="s">
        <v>3218</v>
      </c>
      <c r="E118" s="39" t="s">
        <v>371</v>
      </c>
      <c r="F118" s="41">
        <v>1</v>
      </c>
      <c r="G118" s="13"/>
      <c r="H118" s="52">
        <f t="shared" si="7"/>
        <v>0</v>
      </c>
      <c r="I118" s="13"/>
      <c r="J118" s="52">
        <f t="shared" si="8"/>
        <v>0</v>
      </c>
    </row>
    <row r="119" spans="1:10" ht="67.5" x14ac:dyDescent="0.2">
      <c r="A119" s="2"/>
      <c r="B119" s="39" t="s">
        <v>527</v>
      </c>
      <c r="C119" s="39" t="s">
        <v>351</v>
      </c>
      <c r="D119" s="40" t="s">
        <v>528</v>
      </c>
      <c r="E119" s="39" t="s">
        <v>371</v>
      </c>
      <c r="F119" s="41">
        <v>3</v>
      </c>
      <c r="G119" s="13"/>
      <c r="H119" s="52">
        <f t="shared" si="7"/>
        <v>0</v>
      </c>
      <c r="I119" s="13"/>
      <c r="J119" s="52">
        <f t="shared" si="8"/>
        <v>0</v>
      </c>
    </row>
    <row r="120" spans="1:10" ht="33.75" x14ac:dyDescent="0.2">
      <c r="A120" s="2"/>
      <c r="B120" s="39" t="s">
        <v>529</v>
      </c>
      <c r="C120" s="39" t="s">
        <v>351</v>
      </c>
      <c r="D120" s="40" t="s">
        <v>530</v>
      </c>
      <c r="E120" s="39" t="s">
        <v>371</v>
      </c>
      <c r="F120" s="41">
        <v>1</v>
      </c>
      <c r="G120" s="13"/>
      <c r="H120" s="52">
        <f t="shared" si="7"/>
        <v>0</v>
      </c>
      <c r="I120" s="13"/>
      <c r="J120" s="52">
        <f t="shared" si="8"/>
        <v>0</v>
      </c>
    </row>
    <row r="121" spans="1:10" ht="33.75" x14ac:dyDescent="0.2">
      <c r="A121" s="2"/>
      <c r="B121" s="39" t="s">
        <v>531</v>
      </c>
      <c r="C121" s="39" t="s">
        <v>351</v>
      </c>
      <c r="D121" s="40" t="s">
        <v>532</v>
      </c>
      <c r="E121" s="39" t="s">
        <v>371</v>
      </c>
      <c r="F121" s="41">
        <v>1</v>
      </c>
      <c r="G121" s="13"/>
      <c r="H121" s="52">
        <f t="shared" si="7"/>
        <v>0</v>
      </c>
      <c r="I121" s="13"/>
      <c r="J121" s="52">
        <f t="shared" si="8"/>
        <v>0</v>
      </c>
    </row>
    <row r="122" spans="1:10" ht="34.5" thickBot="1" x14ac:dyDescent="0.25">
      <c r="A122" s="2"/>
      <c r="B122" s="39" t="s">
        <v>533</v>
      </c>
      <c r="C122" s="39" t="s">
        <v>351</v>
      </c>
      <c r="D122" s="40" t="s">
        <v>534</v>
      </c>
      <c r="E122" s="39" t="s">
        <v>353</v>
      </c>
      <c r="F122" s="41">
        <v>1</v>
      </c>
      <c r="G122" s="13"/>
      <c r="H122" s="52">
        <f t="shared" si="7"/>
        <v>0</v>
      </c>
      <c r="I122" s="13"/>
      <c r="J122" s="52">
        <f t="shared" si="8"/>
        <v>0</v>
      </c>
    </row>
    <row r="123" spans="1:10" ht="13.5" thickBot="1" x14ac:dyDescent="0.25">
      <c r="A123" s="2"/>
      <c r="B123" s="36"/>
      <c r="C123" s="37"/>
      <c r="D123" s="38" t="s">
        <v>535</v>
      </c>
      <c r="E123" s="37"/>
      <c r="F123" s="36"/>
      <c r="G123" s="10"/>
      <c r="H123" s="52">
        <f>H125+H126+H127+H128+H129+H130+H131</f>
        <v>0</v>
      </c>
      <c r="I123" s="13"/>
      <c r="J123" s="52">
        <f t="shared" si="8"/>
        <v>0</v>
      </c>
    </row>
    <row r="124" spans="1:10" ht="13.5" thickBot="1" x14ac:dyDescent="0.25">
      <c r="A124" s="2"/>
      <c r="B124" s="6"/>
      <c r="C124" s="6"/>
      <c r="D124" s="7" t="s">
        <v>522</v>
      </c>
      <c r="E124" s="10"/>
      <c r="F124" s="10"/>
      <c r="G124" s="10"/>
      <c r="H124" s="10"/>
      <c r="I124" s="10"/>
      <c r="J124" s="10"/>
    </row>
    <row r="125" spans="1:10" ht="33.75" x14ac:dyDescent="0.2">
      <c r="A125" s="2"/>
      <c r="B125" s="39" t="s">
        <v>536</v>
      </c>
      <c r="C125" s="39" t="s">
        <v>351</v>
      </c>
      <c r="D125" s="40" t="s">
        <v>537</v>
      </c>
      <c r="E125" s="39" t="s">
        <v>353</v>
      </c>
      <c r="F125" s="41">
        <v>3</v>
      </c>
      <c r="G125" s="13"/>
      <c r="H125" s="52">
        <f t="shared" ref="H125:H131" si="9">F125*G125</f>
        <v>0</v>
      </c>
      <c r="I125" s="13"/>
      <c r="J125" s="52">
        <f t="shared" ref="J125:J132" si="10">H125+I125</f>
        <v>0</v>
      </c>
    </row>
    <row r="126" spans="1:10" ht="33.75" x14ac:dyDescent="0.2">
      <c r="A126" s="2"/>
      <c r="B126" s="39" t="s">
        <v>538</v>
      </c>
      <c r="C126" s="39" t="s">
        <v>351</v>
      </c>
      <c r="D126" s="40" t="s">
        <v>539</v>
      </c>
      <c r="E126" s="39" t="s">
        <v>371</v>
      </c>
      <c r="F126" s="41">
        <v>1</v>
      </c>
      <c r="G126" s="13"/>
      <c r="H126" s="52">
        <f t="shared" si="9"/>
        <v>0</v>
      </c>
      <c r="I126" s="13"/>
      <c r="J126" s="52">
        <f t="shared" si="10"/>
        <v>0</v>
      </c>
    </row>
    <row r="127" spans="1:10" ht="33.75" x14ac:dyDescent="0.2">
      <c r="A127" s="2"/>
      <c r="B127" s="39" t="s">
        <v>540</v>
      </c>
      <c r="C127" s="39" t="s">
        <v>351</v>
      </c>
      <c r="D127" s="40" t="s">
        <v>541</v>
      </c>
      <c r="E127" s="39" t="s">
        <v>353</v>
      </c>
      <c r="F127" s="41">
        <v>1</v>
      </c>
      <c r="G127" s="13"/>
      <c r="H127" s="52">
        <f t="shared" si="9"/>
        <v>0</v>
      </c>
      <c r="I127" s="13"/>
      <c r="J127" s="52">
        <f t="shared" si="10"/>
        <v>0</v>
      </c>
    </row>
    <row r="128" spans="1:10" ht="45" x14ac:dyDescent="0.2">
      <c r="A128" s="2"/>
      <c r="B128" s="39" t="s">
        <v>542</v>
      </c>
      <c r="C128" s="39" t="s">
        <v>351</v>
      </c>
      <c r="D128" s="40" t="s">
        <v>543</v>
      </c>
      <c r="E128" s="39" t="s">
        <v>353</v>
      </c>
      <c r="F128" s="41">
        <v>1</v>
      </c>
      <c r="G128" s="13"/>
      <c r="H128" s="52">
        <f t="shared" si="9"/>
        <v>0</v>
      </c>
      <c r="I128" s="13"/>
      <c r="J128" s="52">
        <f t="shared" si="10"/>
        <v>0</v>
      </c>
    </row>
    <row r="129" spans="1:10" ht="33.75" x14ac:dyDescent="0.2">
      <c r="A129" s="2"/>
      <c r="B129" s="39" t="s">
        <v>544</v>
      </c>
      <c r="C129" s="39" t="s">
        <v>351</v>
      </c>
      <c r="D129" s="40" t="s">
        <v>545</v>
      </c>
      <c r="E129" s="39" t="s">
        <v>371</v>
      </c>
      <c r="F129" s="41">
        <v>1</v>
      </c>
      <c r="G129" s="13"/>
      <c r="H129" s="52">
        <f t="shared" si="9"/>
        <v>0</v>
      </c>
      <c r="I129" s="13"/>
      <c r="J129" s="52">
        <f t="shared" si="10"/>
        <v>0</v>
      </c>
    </row>
    <row r="130" spans="1:10" ht="33.75" x14ac:dyDescent="0.2">
      <c r="A130" s="2"/>
      <c r="B130" s="39" t="s">
        <v>546</v>
      </c>
      <c r="C130" s="39" t="s">
        <v>351</v>
      </c>
      <c r="D130" s="40" t="s">
        <v>547</v>
      </c>
      <c r="E130" s="39" t="s">
        <v>353</v>
      </c>
      <c r="F130" s="41">
        <v>1</v>
      </c>
      <c r="G130" s="13"/>
      <c r="H130" s="52">
        <f t="shared" si="9"/>
        <v>0</v>
      </c>
      <c r="I130" s="13"/>
      <c r="J130" s="52">
        <f t="shared" si="10"/>
        <v>0</v>
      </c>
    </row>
    <row r="131" spans="1:10" ht="34.5" thickBot="1" x14ac:dyDescent="0.25">
      <c r="A131" s="2"/>
      <c r="B131" s="39" t="s">
        <v>548</v>
      </c>
      <c r="C131" s="39" t="s">
        <v>351</v>
      </c>
      <c r="D131" s="40" t="s">
        <v>534</v>
      </c>
      <c r="E131" s="39" t="s">
        <v>353</v>
      </c>
      <c r="F131" s="41">
        <v>1</v>
      </c>
      <c r="G131" s="13"/>
      <c r="H131" s="52">
        <f t="shared" si="9"/>
        <v>0</v>
      </c>
      <c r="I131" s="13"/>
      <c r="J131" s="52">
        <f t="shared" si="10"/>
        <v>0</v>
      </c>
    </row>
    <row r="132" spans="1:10" ht="13.5" thickBot="1" x14ac:dyDescent="0.25">
      <c r="A132" s="2"/>
      <c r="B132" s="36"/>
      <c r="C132" s="37"/>
      <c r="D132" s="38" t="s">
        <v>549</v>
      </c>
      <c r="E132" s="37"/>
      <c r="F132" s="36"/>
      <c r="G132" s="10"/>
      <c r="H132" s="52">
        <f>H135+H136+H137+H138+H139+H144+H145+H146+H147+H148</f>
        <v>0</v>
      </c>
      <c r="I132" s="13"/>
      <c r="J132" s="52">
        <f t="shared" si="10"/>
        <v>0</v>
      </c>
    </row>
    <row r="133" spans="1:10" ht="13.5" thickBot="1" x14ac:dyDescent="0.25">
      <c r="A133" s="2"/>
      <c r="B133" s="6"/>
      <c r="C133" s="6"/>
      <c r="D133" s="7" t="s">
        <v>73</v>
      </c>
      <c r="E133" s="10"/>
      <c r="F133" s="10"/>
      <c r="G133" s="10"/>
      <c r="H133" s="10"/>
      <c r="I133" s="10"/>
      <c r="J133" s="10"/>
    </row>
    <row r="134" spans="1:10" ht="13.5" thickBot="1" x14ac:dyDescent="0.25">
      <c r="A134" s="2"/>
      <c r="B134" s="7"/>
      <c r="C134" s="7"/>
      <c r="D134" s="7" t="s">
        <v>427</v>
      </c>
      <c r="E134" s="10"/>
      <c r="F134" s="10"/>
      <c r="G134" s="10"/>
      <c r="H134" s="10"/>
      <c r="I134" s="10"/>
      <c r="J134" s="10"/>
    </row>
    <row r="135" spans="1:10" ht="33.75" x14ac:dyDescent="0.2">
      <c r="A135" s="2"/>
      <c r="B135" s="39" t="s">
        <v>550</v>
      </c>
      <c r="C135" s="39" t="s">
        <v>458</v>
      </c>
      <c r="D135" s="40" t="s">
        <v>551</v>
      </c>
      <c r="E135" s="39" t="s">
        <v>358</v>
      </c>
      <c r="F135" s="41">
        <v>129.1</v>
      </c>
      <c r="G135" s="13"/>
      <c r="H135" s="52">
        <f t="shared" ref="H135:H140" si="11">F135*G135</f>
        <v>0</v>
      </c>
      <c r="I135" s="13"/>
      <c r="J135" s="52">
        <f t="shared" ref="J135:J141" si="12">H135+I135</f>
        <v>0</v>
      </c>
    </row>
    <row r="136" spans="1:10" ht="33.75" x14ac:dyDescent="0.2">
      <c r="A136" s="2"/>
      <c r="B136" s="39" t="s">
        <v>552</v>
      </c>
      <c r="C136" s="39" t="s">
        <v>436</v>
      </c>
      <c r="D136" s="40" t="s">
        <v>553</v>
      </c>
      <c r="E136" s="39" t="s">
        <v>438</v>
      </c>
      <c r="F136" s="41">
        <v>21.704999999999998</v>
      </c>
      <c r="G136" s="13"/>
      <c r="H136" s="52">
        <f t="shared" si="11"/>
        <v>0</v>
      </c>
      <c r="I136" s="13"/>
      <c r="J136" s="52">
        <f t="shared" si="12"/>
        <v>0</v>
      </c>
    </row>
    <row r="137" spans="1:10" ht="33.75" x14ac:dyDescent="0.2">
      <c r="A137" s="2"/>
      <c r="B137" s="39" t="s">
        <v>554</v>
      </c>
      <c r="C137" s="39" t="s">
        <v>436</v>
      </c>
      <c r="D137" s="40" t="s">
        <v>555</v>
      </c>
      <c r="E137" s="39" t="s">
        <v>438</v>
      </c>
      <c r="F137" s="41">
        <v>28.779</v>
      </c>
      <c r="G137" s="13"/>
      <c r="H137" s="52">
        <f t="shared" si="11"/>
        <v>0</v>
      </c>
      <c r="I137" s="13"/>
      <c r="J137" s="52">
        <f t="shared" si="12"/>
        <v>0</v>
      </c>
    </row>
    <row r="138" spans="1:10" ht="22.5" x14ac:dyDescent="0.2">
      <c r="A138" s="2"/>
      <c r="B138" s="39" t="s">
        <v>556</v>
      </c>
      <c r="C138" s="39" t="s">
        <v>442</v>
      </c>
      <c r="D138" s="40" t="s">
        <v>443</v>
      </c>
      <c r="E138" s="39" t="s">
        <v>358</v>
      </c>
      <c r="F138" s="41">
        <v>185.108</v>
      </c>
      <c r="G138" s="13"/>
      <c r="H138" s="52">
        <f t="shared" si="11"/>
        <v>0</v>
      </c>
      <c r="I138" s="13"/>
      <c r="J138" s="52">
        <f t="shared" si="12"/>
        <v>0</v>
      </c>
    </row>
    <row r="139" spans="1:10" ht="33.75" x14ac:dyDescent="0.2">
      <c r="A139" s="2"/>
      <c r="B139" s="39" t="s">
        <v>557</v>
      </c>
      <c r="C139" s="39" t="s">
        <v>351</v>
      </c>
      <c r="D139" s="40" t="s">
        <v>446</v>
      </c>
      <c r="E139" s="39" t="s">
        <v>358</v>
      </c>
      <c r="F139" s="41">
        <v>168.28</v>
      </c>
      <c r="G139" s="52">
        <f>G140+(G141*22)</f>
        <v>0</v>
      </c>
      <c r="H139" s="52">
        <f t="shared" si="11"/>
        <v>0</v>
      </c>
      <c r="I139" s="13"/>
      <c r="J139" s="52">
        <f t="shared" si="12"/>
        <v>0</v>
      </c>
    </row>
    <row r="140" spans="1:10" ht="22.5" x14ac:dyDescent="0.2">
      <c r="A140" s="2"/>
      <c r="B140" s="22" t="s">
        <v>558</v>
      </c>
      <c r="C140" s="22" t="s">
        <v>448</v>
      </c>
      <c r="D140" s="23" t="s">
        <v>449</v>
      </c>
      <c r="E140" s="22" t="s">
        <v>358</v>
      </c>
      <c r="F140" s="24">
        <v>168.28</v>
      </c>
      <c r="G140" s="13"/>
      <c r="H140" s="57">
        <f t="shared" si="11"/>
        <v>0</v>
      </c>
      <c r="I140" s="13"/>
      <c r="J140" s="57">
        <f t="shared" si="12"/>
        <v>0</v>
      </c>
    </row>
    <row r="141" spans="1:10" ht="34.5" thickBot="1" x14ac:dyDescent="0.25">
      <c r="A141" s="2"/>
      <c r="B141" s="22" t="s">
        <v>559</v>
      </c>
      <c r="C141" s="22" t="s">
        <v>451</v>
      </c>
      <c r="D141" s="23" t="s">
        <v>452</v>
      </c>
      <c r="E141" s="22" t="s">
        <v>358</v>
      </c>
      <c r="F141" s="24">
        <v>168.28</v>
      </c>
      <c r="G141" s="13"/>
      <c r="H141" s="57">
        <f>F141*G141*22</f>
        <v>0</v>
      </c>
      <c r="I141" s="13"/>
      <c r="J141" s="57">
        <f t="shared" si="12"/>
        <v>0</v>
      </c>
    </row>
    <row r="142" spans="1:10" ht="13.5" thickBot="1" x14ac:dyDescent="0.25">
      <c r="A142" s="2"/>
      <c r="B142" s="59"/>
      <c r="C142" s="59"/>
      <c r="D142" s="60" t="s">
        <v>75</v>
      </c>
      <c r="E142" s="61"/>
      <c r="F142" s="61"/>
      <c r="G142" s="61"/>
      <c r="H142" s="61"/>
      <c r="I142" s="61"/>
      <c r="J142" s="61"/>
    </row>
    <row r="143" spans="1:10" ht="13.5" thickBot="1" x14ac:dyDescent="0.25">
      <c r="A143" s="2"/>
      <c r="B143" s="60"/>
      <c r="C143" s="60"/>
      <c r="D143" s="60" t="s">
        <v>427</v>
      </c>
      <c r="E143" s="61"/>
      <c r="F143" s="61"/>
      <c r="G143" s="61"/>
      <c r="H143" s="61"/>
      <c r="I143" s="61"/>
      <c r="J143" s="61"/>
    </row>
    <row r="144" spans="1:10" ht="33.75" x14ac:dyDescent="0.2">
      <c r="A144" s="2"/>
      <c r="B144" s="39" t="s">
        <v>560</v>
      </c>
      <c r="C144" s="39" t="s">
        <v>458</v>
      </c>
      <c r="D144" s="40" t="s">
        <v>459</v>
      </c>
      <c r="E144" s="39" t="s">
        <v>358</v>
      </c>
      <c r="F144" s="41">
        <v>76.599999999999994</v>
      </c>
      <c r="G144" s="13"/>
      <c r="H144" s="52">
        <f t="shared" ref="H144:H149" si="13">F144*G144</f>
        <v>0</v>
      </c>
      <c r="I144" s="13"/>
      <c r="J144" s="52">
        <f t="shared" ref="J144:J172" si="14">H144+I144</f>
        <v>0</v>
      </c>
    </row>
    <row r="145" spans="1:42" ht="33.75" x14ac:dyDescent="0.2">
      <c r="A145" s="2"/>
      <c r="B145" s="39" t="s">
        <v>561</v>
      </c>
      <c r="C145" s="39" t="s">
        <v>436</v>
      </c>
      <c r="D145" s="40" t="s">
        <v>553</v>
      </c>
      <c r="E145" s="39" t="s">
        <v>438</v>
      </c>
      <c r="F145" s="41">
        <v>13.71</v>
      </c>
      <c r="G145" s="13"/>
      <c r="H145" s="52">
        <f t="shared" si="13"/>
        <v>0</v>
      </c>
      <c r="I145" s="13"/>
      <c r="J145" s="52">
        <f t="shared" si="14"/>
        <v>0</v>
      </c>
    </row>
    <row r="146" spans="1:42" ht="33.75" x14ac:dyDescent="0.2">
      <c r="A146" s="2"/>
      <c r="B146" s="39" t="s">
        <v>562</v>
      </c>
      <c r="C146" s="39" t="s">
        <v>436</v>
      </c>
      <c r="D146" s="40" t="s">
        <v>555</v>
      </c>
      <c r="E146" s="39" t="s">
        <v>438</v>
      </c>
      <c r="F146" s="41">
        <v>29.55</v>
      </c>
      <c r="G146" s="13"/>
      <c r="H146" s="52">
        <f t="shared" si="13"/>
        <v>0</v>
      </c>
      <c r="I146" s="13"/>
      <c r="J146" s="52">
        <f t="shared" si="14"/>
        <v>0</v>
      </c>
    </row>
    <row r="147" spans="1:42" ht="22.5" x14ac:dyDescent="0.2">
      <c r="A147" s="2"/>
      <c r="B147" s="39" t="s">
        <v>563</v>
      </c>
      <c r="C147" s="39" t="s">
        <v>442</v>
      </c>
      <c r="D147" s="40" t="s">
        <v>564</v>
      </c>
      <c r="E147" s="39" t="s">
        <v>358</v>
      </c>
      <c r="F147" s="41">
        <v>158.62</v>
      </c>
      <c r="G147" s="13"/>
      <c r="H147" s="52">
        <f t="shared" si="13"/>
        <v>0</v>
      </c>
      <c r="I147" s="13"/>
      <c r="J147" s="52">
        <f t="shared" si="14"/>
        <v>0</v>
      </c>
    </row>
    <row r="148" spans="1:42" s="25" customFormat="1" ht="33.75" x14ac:dyDescent="0.2">
      <c r="A148" s="2"/>
      <c r="B148" s="43" t="s">
        <v>565</v>
      </c>
      <c r="C148" s="43" t="s">
        <v>351</v>
      </c>
      <c r="D148" s="44" t="s">
        <v>446</v>
      </c>
      <c r="E148" s="43" t="s">
        <v>358</v>
      </c>
      <c r="F148" s="45">
        <v>144.19999999999999</v>
      </c>
      <c r="G148" s="52">
        <f>G149+(G150*22)</f>
        <v>0</v>
      </c>
      <c r="H148" s="52">
        <f t="shared" si="13"/>
        <v>0</v>
      </c>
      <c r="I148" s="13"/>
      <c r="J148" s="52">
        <f t="shared" si="14"/>
        <v>0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s="25" customFormat="1" ht="22.5" x14ac:dyDescent="0.2">
      <c r="A149" s="2"/>
      <c r="B149" s="22" t="s">
        <v>566</v>
      </c>
      <c r="C149" s="22" t="s">
        <v>448</v>
      </c>
      <c r="D149" s="23" t="s">
        <v>449</v>
      </c>
      <c r="E149" s="22" t="s">
        <v>358</v>
      </c>
      <c r="F149" s="24">
        <v>144.19999999999999</v>
      </c>
      <c r="G149" s="13"/>
      <c r="H149" s="52">
        <f t="shared" si="13"/>
        <v>0</v>
      </c>
      <c r="I149" s="13"/>
      <c r="J149" s="52">
        <f t="shared" si="14"/>
        <v>0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s="25" customFormat="1" ht="34.5" thickBot="1" x14ac:dyDescent="0.25">
      <c r="A150" s="2"/>
      <c r="B150" s="22" t="s">
        <v>567</v>
      </c>
      <c r="C150" s="22" t="s">
        <v>451</v>
      </c>
      <c r="D150" s="23" t="s">
        <v>452</v>
      </c>
      <c r="E150" s="22" t="s">
        <v>358</v>
      </c>
      <c r="F150" s="24">
        <v>144.19999999999999</v>
      </c>
      <c r="G150" s="13"/>
      <c r="H150" s="52">
        <f>F150*G150*22</f>
        <v>0</v>
      </c>
      <c r="I150" s="13"/>
      <c r="J150" s="52">
        <f t="shared" si="14"/>
        <v>0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3.5" thickBot="1" x14ac:dyDescent="0.25">
      <c r="A151" s="2"/>
      <c r="B151" s="36"/>
      <c r="C151" s="37"/>
      <c r="D151" s="38" t="s">
        <v>568</v>
      </c>
      <c r="E151" s="37"/>
      <c r="F151" s="36"/>
      <c r="G151" s="10"/>
      <c r="H151" s="52">
        <f>H152+H153</f>
        <v>0</v>
      </c>
      <c r="I151" s="13"/>
      <c r="J151" s="52">
        <f t="shared" si="14"/>
        <v>0</v>
      </c>
    </row>
    <row r="152" spans="1:42" ht="33.75" x14ac:dyDescent="0.2">
      <c r="A152" s="2"/>
      <c r="B152" s="39" t="s">
        <v>569</v>
      </c>
      <c r="C152" s="39" t="s">
        <v>351</v>
      </c>
      <c r="D152" s="40" t="s">
        <v>570</v>
      </c>
      <c r="E152" s="39" t="s">
        <v>358</v>
      </c>
      <c r="F152" s="41">
        <v>120</v>
      </c>
      <c r="G152" s="13"/>
      <c r="H152" s="52">
        <f>F152*G152</f>
        <v>0</v>
      </c>
      <c r="I152" s="13"/>
      <c r="J152" s="52">
        <f t="shared" si="14"/>
        <v>0</v>
      </c>
    </row>
    <row r="153" spans="1:42" ht="57" thickBot="1" x14ac:dyDescent="0.25">
      <c r="A153" s="2"/>
      <c r="B153" s="39" t="s">
        <v>571</v>
      </c>
      <c r="C153" s="39" t="s">
        <v>351</v>
      </c>
      <c r="D153" s="40" t="s">
        <v>572</v>
      </c>
      <c r="E153" s="39" t="s">
        <v>371</v>
      </c>
      <c r="F153" s="41">
        <v>1</v>
      </c>
      <c r="G153" s="13"/>
      <c r="H153" s="52">
        <f>F153*G153</f>
        <v>0</v>
      </c>
      <c r="I153" s="13"/>
      <c r="J153" s="52">
        <f t="shared" si="14"/>
        <v>0</v>
      </c>
    </row>
    <row r="154" spans="1:42" ht="13.5" thickBot="1" x14ac:dyDescent="0.25">
      <c r="A154" s="2"/>
      <c r="B154" s="36"/>
      <c r="C154" s="37"/>
      <c r="D154" s="38" t="s">
        <v>573</v>
      </c>
      <c r="E154" s="37"/>
      <c r="F154" s="36"/>
      <c r="G154" s="10"/>
      <c r="H154" s="52">
        <f>H155</f>
        <v>0</v>
      </c>
      <c r="I154" s="13"/>
      <c r="J154" s="52">
        <f t="shared" si="14"/>
        <v>0</v>
      </c>
    </row>
    <row r="155" spans="1:42" ht="34.5" thickBot="1" x14ac:dyDescent="0.25">
      <c r="A155" s="2"/>
      <c r="B155" s="39" t="s">
        <v>574</v>
      </c>
      <c r="C155" s="39" t="s">
        <v>351</v>
      </c>
      <c r="D155" s="40" t="s">
        <v>575</v>
      </c>
      <c r="E155" s="39" t="s">
        <v>371</v>
      </c>
      <c r="F155" s="41">
        <v>1</v>
      </c>
      <c r="G155" s="13"/>
      <c r="H155" s="52">
        <f>F155*G155</f>
        <v>0</v>
      </c>
      <c r="I155" s="13"/>
      <c r="J155" s="52">
        <f t="shared" si="14"/>
        <v>0</v>
      </c>
    </row>
    <row r="156" spans="1:42" ht="13.5" thickBot="1" x14ac:dyDescent="0.25">
      <c r="A156" s="2"/>
      <c r="B156" s="26"/>
      <c r="C156" s="27"/>
      <c r="D156" s="28" t="s">
        <v>576</v>
      </c>
      <c r="E156" s="27"/>
      <c r="F156" s="26"/>
      <c r="G156" s="10"/>
      <c r="H156" s="52">
        <f>H157</f>
        <v>0</v>
      </c>
      <c r="I156" s="13"/>
      <c r="J156" s="52">
        <f t="shared" si="14"/>
        <v>0</v>
      </c>
    </row>
    <row r="157" spans="1:42" ht="33.75" x14ac:dyDescent="0.2">
      <c r="A157" s="2"/>
      <c r="B157" s="39" t="s">
        <v>577</v>
      </c>
      <c r="C157" s="39" t="s">
        <v>351</v>
      </c>
      <c r="D157" s="40" t="s">
        <v>578</v>
      </c>
      <c r="E157" s="39" t="s">
        <v>438</v>
      </c>
      <c r="F157" s="41">
        <v>1195</v>
      </c>
      <c r="G157" s="52">
        <f>G158+G159</f>
        <v>0</v>
      </c>
      <c r="H157" s="52">
        <f>F157*G157</f>
        <v>0</v>
      </c>
      <c r="I157" s="13"/>
      <c r="J157" s="52">
        <f t="shared" si="14"/>
        <v>0</v>
      </c>
    </row>
    <row r="158" spans="1:42" ht="33.75" x14ac:dyDescent="0.2">
      <c r="A158" s="2"/>
      <c r="B158" s="43" t="s">
        <v>579</v>
      </c>
      <c r="C158" s="22" t="s">
        <v>580</v>
      </c>
      <c r="D158" s="23" t="s">
        <v>581</v>
      </c>
      <c r="E158" s="22" t="s">
        <v>438</v>
      </c>
      <c r="F158" s="24">
        <v>1195</v>
      </c>
      <c r="G158" s="13"/>
      <c r="H158" s="57">
        <f>F158*G158</f>
        <v>0</v>
      </c>
      <c r="I158" s="13"/>
      <c r="J158" s="57">
        <f t="shared" si="14"/>
        <v>0</v>
      </c>
    </row>
    <row r="159" spans="1:42" ht="23.25" thickBot="1" x14ac:dyDescent="0.25">
      <c r="A159" s="2"/>
      <c r="B159" s="43" t="s">
        <v>582</v>
      </c>
      <c r="C159" s="22" t="s">
        <v>583</v>
      </c>
      <c r="D159" s="23" t="s">
        <v>584</v>
      </c>
      <c r="E159" s="22" t="s">
        <v>438</v>
      </c>
      <c r="F159" s="24">
        <v>1195</v>
      </c>
      <c r="G159" s="13"/>
      <c r="H159" s="57">
        <f>F159*G159</f>
        <v>0</v>
      </c>
      <c r="I159" s="13"/>
      <c r="J159" s="57">
        <f t="shared" si="14"/>
        <v>0</v>
      </c>
    </row>
    <row r="160" spans="1:42" ht="13.5" thickBot="1" x14ac:dyDescent="0.25">
      <c r="A160" s="2"/>
      <c r="B160" s="36"/>
      <c r="C160" s="37"/>
      <c r="D160" s="38" t="s">
        <v>585</v>
      </c>
      <c r="E160" s="37"/>
      <c r="F160" s="36"/>
      <c r="G160" s="10"/>
      <c r="H160" s="52">
        <f>H161+H173</f>
        <v>0</v>
      </c>
      <c r="I160" s="13"/>
      <c r="J160" s="52">
        <f t="shared" si="14"/>
        <v>0</v>
      </c>
    </row>
    <row r="161" spans="1:10" ht="23.25" thickBot="1" x14ac:dyDescent="0.25">
      <c r="A161" s="2"/>
      <c r="B161" s="36"/>
      <c r="C161" s="37"/>
      <c r="D161" s="38" t="s">
        <v>586</v>
      </c>
      <c r="E161" s="37"/>
      <c r="F161" s="36"/>
      <c r="G161" s="10"/>
      <c r="H161" s="52">
        <f>H162+H163+H164+H165+H166+H167+H171+H172</f>
        <v>0</v>
      </c>
      <c r="I161" s="13"/>
      <c r="J161" s="52">
        <f t="shared" si="14"/>
        <v>0</v>
      </c>
    </row>
    <row r="162" spans="1:10" ht="33.75" x14ac:dyDescent="0.2">
      <c r="A162" s="2"/>
      <c r="B162" s="39" t="s">
        <v>587</v>
      </c>
      <c r="C162" s="39" t="s">
        <v>351</v>
      </c>
      <c r="D162" s="40" t="s">
        <v>588</v>
      </c>
      <c r="E162" s="39" t="s">
        <v>358</v>
      </c>
      <c r="F162" s="41">
        <v>1365.5</v>
      </c>
      <c r="G162" s="13"/>
      <c r="H162" s="52">
        <f t="shared" ref="H162:H172" si="15">F162*G162</f>
        <v>0</v>
      </c>
      <c r="I162" s="13"/>
      <c r="J162" s="52">
        <f t="shared" si="14"/>
        <v>0</v>
      </c>
    </row>
    <row r="163" spans="1:10" ht="33.75" x14ac:dyDescent="0.2">
      <c r="A163" s="2"/>
      <c r="B163" s="39" t="s">
        <v>589</v>
      </c>
      <c r="C163" s="39" t="s">
        <v>351</v>
      </c>
      <c r="D163" s="40" t="s">
        <v>590</v>
      </c>
      <c r="E163" s="39" t="s">
        <v>358</v>
      </c>
      <c r="F163" s="41">
        <v>820.2</v>
      </c>
      <c r="G163" s="13"/>
      <c r="H163" s="52">
        <f t="shared" si="15"/>
        <v>0</v>
      </c>
      <c r="I163" s="13"/>
      <c r="J163" s="52">
        <f t="shared" si="14"/>
        <v>0</v>
      </c>
    </row>
    <row r="164" spans="1:10" ht="33.75" x14ac:dyDescent="0.2">
      <c r="A164" s="2"/>
      <c r="B164" s="39" t="s">
        <v>591</v>
      </c>
      <c r="C164" s="39" t="s">
        <v>351</v>
      </c>
      <c r="D164" s="40" t="s">
        <v>592</v>
      </c>
      <c r="E164" s="39" t="s">
        <v>358</v>
      </c>
      <c r="F164" s="41">
        <v>458</v>
      </c>
      <c r="G164" s="13"/>
      <c r="H164" s="52">
        <f t="shared" si="15"/>
        <v>0</v>
      </c>
      <c r="I164" s="13"/>
      <c r="J164" s="52">
        <f t="shared" si="14"/>
        <v>0</v>
      </c>
    </row>
    <row r="165" spans="1:10" ht="22.5" x14ac:dyDescent="0.2">
      <c r="A165" s="2"/>
      <c r="B165" s="39" t="s">
        <v>593</v>
      </c>
      <c r="C165" s="39" t="s">
        <v>594</v>
      </c>
      <c r="D165" s="40" t="s">
        <v>595</v>
      </c>
      <c r="E165" s="39" t="s">
        <v>353</v>
      </c>
      <c r="F165" s="41">
        <v>12</v>
      </c>
      <c r="G165" s="13"/>
      <c r="H165" s="52">
        <f t="shared" si="15"/>
        <v>0</v>
      </c>
      <c r="I165" s="13"/>
      <c r="J165" s="52">
        <f t="shared" si="14"/>
        <v>0</v>
      </c>
    </row>
    <row r="166" spans="1:10" ht="33.75" x14ac:dyDescent="0.2">
      <c r="A166" s="2"/>
      <c r="B166" s="39" t="s">
        <v>596</v>
      </c>
      <c r="C166" s="39" t="s">
        <v>351</v>
      </c>
      <c r="D166" s="40" t="s">
        <v>597</v>
      </c>
      <c r="E166" s="39" t="s">
        <v>353</v>
      </c>
      <c r="F166" s="41">
        <v>2</v>
      </c>
      <c r="G166" s="13"/>
      <c r="H166" s="52">
        <f t="shared" si="15"/>
        <v>0</v>
      </c>
      <c r="I166" s="13"/>
      <c r="J166" s="52">
        <f t="shared" si="14"/>
        <v>0</v>
      </c>
    </row>
    <row r="167" spans="1:10" ht="33.75" x14ac:dyDescent="0.2">
      <c r="A167" s="2"/>
      <c r="B167" s="39" t="s">
        <v>598</v>
      </c>
      <c r="C167" s="39" t="s">
        <v>351</v>
      </c>
      <c r="D167" s="40" t="s">
        <v>599</v>
      </c>
      <c r="E167" s="39" t="s">
        <v>353</v>
      </c>
      <c r="F167" s="41">
        <v>8</v>
      </c>
      <c r="G167" s="52">
        <f>G168+G169+G170</f>
        <v>0</v>
      </c>
      <c r="H167" s="52">
        <f t="shared" si="15"/>
        <v>0</v>
      </c>
      <c r="I167" s="13"/>
      <c r="J167" s="52">
        <f t="shared" si="14"/>
        <v>0</v>
      </c>
    </row>
    <row r="168" spans="1:10" ht="22.5" x14ac:dyDescent="0.2">
      <c r="A168" s="2"/>
      <c r="B168" s="22" t="s">
        <v>600</v>
      </c>
      <c r="C168" s="22" t="s">
        <v>601</v>
      </c>
      <c r="D168" s="23" t="s">
        <v>602</v>
      </c>
      <c r="E168" s="22" t="s">
        <v>353</v>
      </c>
      <c r="F168" s="24">
        <v>8</v>
      </c>
      <c r="G168" s="13"/>
      <c r="H168" s="52">
        <f t="shared" si="15"/>
        <v>0</v>
      </c>
      <c r="I168" s="13"/>
      <c r="J168" s="52">
        <f t="shared" si="14"/>
        <v>0</v>
      </c>
    </row>
    <row r="169" spans="1:10" ht="22.5" x14ac:dyDescent="0.2">
      <c r="A169" s="2"/>
      <c r="B169" s="22" t="s">
        <v>603</v>
      </c>
      <c r="C169" s="22" t="s">
        <v>604</v>
      </c>
      <c r="D169" s="23" t="s">
        <v>605</v>
      </c>
      <c r="E169" s="22" t="s">
        <v>353</v>
      </c>
      <c r="F169" s="24">
        <v>8</v>
      </c>
      <c r="G169" s="13"/>
      <c r="H169" s="52">
        <f t="shared" si="15"/>
        <v>0</v>
      </c>
      <c r="I169" s="13"/>
      <c r="J169" s="52">
        <f t="shared" si="14"/>
        <v>0</v>
      </c>
    </row>
    <row r="170" spans="1:10" ht="22.5" x14ac:dyDescent="0.2">
      <c r="A170" s="2"/>
      <c r="B170" s="22" t="s">
        <v>606</v>
      </c>
      <c r="C170" s="22" t="s">
        <v>607</v>
      </c>
      <c r="D170" s="23" t="s">
        <v>608</v>
      </c>
      <c r="E170" s="22" t="s">
        <v>353</v>
      </c>
      <c r="F170" s="24">
        <v>8</v>
      </c>
      <c r="G170" s="13"/>
      <c r="H170" s="52">
        <f t="shared" si="15"/>
        <v>0</v>
      </c>
      <c r="I170" s="13"/>
      <c r="J170" s="52">
        <f t="shared" si="14"/>
        <v>0</v>
      </c>
    </row>
    <row r="171" spans="1:10" ht="22.5" x14ac:dyDescent="0.2">
      <c r="A171" s="2"/>
      <c r="B171" s="39" t="s">
        <v>609</v>
      </c>
      <c r="C171" s="39" t="s">
        <v>610</v>
      </c>
      <c r="D171" s="40" t="s">
        <v>611</v>
      </c>
      <c r="E171" s="39" t="s">
        <v>353</v>
      </c>
      <c r="F171" s="41">
        <v>10</v>
      </c>
      <c r="G171" s="13"/>
      <c r="H171" s="52">
        <f t="shared" si="15"/>
        <v>0</v>
      </c>
      <c r="I171" s="13"/>
      <c r="J171" s="52">
        <f t="shared" si="14"/>
        <v>0</v>
      </c>
    </row>
    <row r="172" spans="1:10" ht="34.5" thickBot="1" x14ac:dyDescent="0.25">
      <c r="A172" s="2"/>
      <c r="B172" s="39" t="s">
        <v>612</v>
      </c>
      <c r="C172" s="39" t="s">
        <v>458</v>
      </c>
      <c r="D172" s="40" t="s">
        <v>613</v>
      </c>
      <c r="E172" s="39" t="s">
        <v>358</v>
      </c>
      <c r="F172" s="41">
        <v>674</v>
      </c>
      <c r="G172" s="13"/>
      <c r="H172" s="52">
        <f t="shared" si="15"/>
        <v>0</v>
      </c>
      <c r="I172" s="13"/>
      <c r="J172" s="52">
        <f t="shared" si="14"/>
        <v>0</v>
      </c>
    </row>
    <row r="173" spans="1:10" ht="13.5" thickBot="1" x14ac:dyDescent="0.25">
      <c r="A173" s="2"/>
      <c r="B173" s="36"/>
      <c r="C173" s="37"/>
      <c r="D173" s="38" t="s">
        <v>614</v>
      </c>
      <c r="E173" s="37"/>
      <c r="F173" s="36"/>
      <c r="G173" s="10"/>
      <c r="H173" s="52">
        <f>H175+H176+H177</f>
        <v>0</v>
      </c>
      <c r="I173" s="13"/>
      <c r="J173" s="52"/>
    </row>
    <row r="174" spans="1:10" ht="13.5" thickBot="1" x14ac:dyDescent="0.25">
      <c r="A174" s="2"/>
      <c r="B174" s="6"/>
      <c r="C174" s="6"/>
      <c r="D174" s="7" t="s">
        <v>615</v>
      </c>
      <c r="E174" s="10"/>
      <c r="F174" s="10"/>
      <c r="G174" s="10"/>
      <c r="H174" s="10"/>
      <c r="I174" s="10"/>
      <c r="J174" s="10"/>
    </row>
    <row r="175" spans="1:10" ht="22.5" x14ac:dyDescent="0.2">
      <c r="A175" s="2"/>
      <c r="B175" s="39" t="s">
        <v>616</v>
      </c>
      <c r="C175" s="39" t="s">
        <v>617</v>
      </c>
      <c r="D175" s="40" t="s">
        <v>618</v>
      </c>
      <c r="E175" s="39" t="s">
        <v>353</v>
      </c>
      <c r="F175" s="41">
        <v>69</v>
      </c>
      <c r="G175" s="13"/>
      <c r="H175" s="52">
        <f>F175*G175</f>
        <v>0</v>
      </c>
      <c r="I175" s="13"/>
      <c r="J175" s="52">
        <f t="shared" ref="J175:J181" si="16">H175+I175</f>
        <v>0</v>
      </c>
    </row>
    <row r="176" spans="1:10" ht="33.75" x14ac:dyDescent="0.2">
      <c r="A176" s="2"/>
      <c r="B176" s="39" t="s">
        <v>619</v>
      </c>
      <c r="C176" s="39" t="s">
        <v>351</v>
      </c>
      <c r="D176" s="40" t="s">
        <v>620</v>
      </c>
      <c r="E176" s="39" t="s">
        <v>411</v>
      </c>
      <c r="F176" s="41">
        <v>527</v>
      </c>
      <c r="G176" s="13"/>
      <c r="H176" s="52">
        <f>F176*G176</f>
        <v>0</v>
      </c>
      <c r="I176" s="13"/>
      <c r="J176" s="52">
        <f t="shared" si="16"/>
        <v>0</v>
      </c>
    </row>
    <row r="177" spans="1:10" ht="34.5" thickBot="1" x14ac:dyDescent="0.25">
      <c r="A177" s="2"/>
      <c r="B177" s="39" t="s">
        <v>621</v>
      </c>
      <c r="C177" s="39" t="s">
        <v>351</v>
      </c>
      <c r="D177" s="40" t="s">
        <v>622</v>
      </c>
      <c r="E177" s="39" t="s">
        <v>411</v>
      </c>
      <c r="F177" s="41">
        <v>6505</v>
      </c>
      <c r="G177" s="13"/>
      <c r="H177" s="52">
        <f>F177*G177</f>
        <v>0</v>
      </c>
      <c r="I177" s="13"/>
      <c r="J177" s="52">
        <f t="shared" si="16"/>
        <v>0</v>
      </c>
    </row>
    <row r="178" spans="1:10" ht="13.5" thickBot="1" x14ac:dyDescent="0.25">
      <c r="A178" s="2"/>
      <c r="B178" s="36"/>
      <c r="C178" s="37"/>
      <c r="D178" s="38" t="s">
        <v>623</v>
      </c>
      <c r="E178" s="37"/>
      <c r="F178" s="36"/>
      <c r="G178" s="10"/>
      <c r="H178" s="52">
        <f>H179+H199+H222+H249+H267+H327+H528+H590+H617</f>
        <v>0</v>
      </c>
      <c r="I178" s="13"/>
      <c r="J178" s="52">
        <f t="shared" si="16"/>
        <v>0</v>
      </c>
    </row>
    <row r="179" spans="1:10" ht="13.5" thickBot="1" x14ac:dyDescent="0.25">
      <c r="A179" s="2"/>
      <c r="B179" s="29"/>
      <c r="C179" s="30"/>
      <c r="D179" s="31" t="s">
        <v>624</v>
      </c>
      <c r="E179" s="30"/>
      <c r="F179" s="29"/>
      <c r="G179" s="10"/>
      <c r="H179" s="52">
        <f>H180</f>
        <v>0</v>
      </c>
      <c r="I179" s="13"/>
      <c r="J179" s="52">
        <f t="shared" si="16"/>
        <v>0</v>
      </c>
    </row>
    <row r="180" spans="1:10" ht="13.5" thickBot="1" x14ac:dyDescent="0.25">
      <c r="A180" s="2"/>
      <c r="B180" s="36"/>
      <c r="C180" s="37"/>
      <c r="D180" s="38" t="s">
        <v>625</v>
      </c>
      <c r="E180" s="37"/>
      <c r="F180" s="36"/>
      <c r="G180" s="10"/>
      <c r="H180" s="52">
        <f>H181</f>
        <v>0</v>
      </c>
      <c r="I180" s="13"/>
      <c r="J180" s="52">
        <f t="shared" si="16"/>
        <v>0</v>
      </c>
    </row>
    <row r="181" spans="1:10" ht="13.5" thickBot="1" x14ac:dyDescent="0.25">
      <c r="A181" s="2"/>
      <c r="B181" s="36"/>
      <c r="C181" s="37"/>
      <c r="D181" s="38" t="s">
        <v>626</v>
      </c>
      <c r="E181" s="37"/>
      <c r="F181" s="36"/>
      <c r="G181" s="10"/>
      <c r="H181" s="52">
        <f>H183+H184+H186+H187+H188+H189+H190+H194+H195+H198</f>
        <v>0</v>
      </c>
      <c r="I181" s="13"/>
      <c r="J181" s="52">
        <f t="shared" si="16"/>
        <v>0</v>
      </c>
    </row>
    <row r="182" spans="1:10" ht="13.5" thickBot="1" x14ac:dyDescent="0.25">
      <c r="A182" s="2"/>
      <c r="B182" s="6"/>
      <c r="C182" s="6"/>
      <c r="D182" s="7" t="s">
        <v>627</v>
      </c>
      <c r="E182" s="10"/>
      <c r="F182" s="10"/>
      <c r="G182" s="10"/>
      <c r="H182" s="10"/>
      <c r="I182" s="10"/>
      <c r="J182" s="10"/>
    </row>
    <row r="183" spans="1:10" ht="33.75" x14ac:dyDescent="0.2">
      <c r="A183" s="2"/>
      <c r="B183" s="39" t="s">
        <v>628</v>
      </c>
      <c r="C183" s="39" t="s">
        <v>351</v>
      </c>
      <c r="D183" s="40" t="s">
        <v>629</v>
      </c>
      <c r="E183" s="39" t="s">
        <v>353</v>
      </c>
      <c r="F183" s="41">
        <v>10</v>
      </c>
      <c r="G183" s="13"/>
      <c r="H183" s="52">
        <f>F183*G183</f>
        <v>0</v>
      </c>
      <c r="I183" s="13"/>
      <c r="J183" s="52">
        <f>H183+I183</f>
        <v>0</v>
      </c>
    </row>
    <row r="184" spans="1:10" ht="34.5" thickBot="1" x14ac:dyDescent="0.25">
      <c r="A184" s="2"/>
      <c r="B184" s="39" t="s">
        <v>630</v>
      </c>
      <c r="C184" s="39" t="s">
        <v>351</v>
      </c>
      <c r="D184" s="40" t="s">
        <v>631</v>
      </c>
      <c r="E184" s="39" t="s">
        <v>353</v>
      </c>
      <c r="F184" s="41">
        <v>28</v>
      </c>
      <c r="G184" s="13"/>
      <c r="H184" s="52">
        <f>F184*G184</f>
        <v>0</v>
      </c>
      <c r="I184" s="13"/>
      <c r="J184" s="52">
        <f>H184+I184</f>
        <v>0</v>
      </c>
    </row>
    <row r="185" spans="1:10" ht="13.5" thickBot="1" x14ac:dyDescent="0.25">
      <c r="A185" s="2"/>
      <c r="B185" s="6"/>
      <c r="C185" s="6"/>
      <c r="D185" s="7" t="s">
        <v>632</v>
      </c>
      <c r="E185" s="10"/>
      <c r="F185" s="10"/>
      <c r="G185" s="10"/>
      <c r="H185" s="10"/>
      <c r="I185" s="10"/>
      <c r="J185" s="10"/>
    </row>
    <row r="186" spans="1:10" ht="33.75" x14ac:dyDescent="0.2">
      <c r="A186" s="2"/>
      <c r="B186" s="39" t="s">
        <v>633</v>
      </c>
      <c r="C186" s="39" t="s">
        <v>351</v>
      </c>
      <c r="D186" s="40" t="s">
        <v>634</v>
      </c>
      <c r="E186" s="39" t="s">
        <v>353</v>
      </c>
      <c r="F186" s="41">
        <v>45</v>
      </c>
      <c r="G186" s="13"/>
      <c r="H186" s="52">
        <f>F186*G186</f>
        <v>0</v>
      </c>
      <c r="I186" s="13"/>
      <c r="J186" s="52">
        <f t="shared" ref="J186:J199" si="17">H186+I186</f>
        <v>0</v>
      </c>
    </row>
    <row r="187" spans="1:10" ht="33.75" x14ac:dyDescent="0.2">
      <c r="A187" s="2"/>
      <c r="B187" s="39" t="s">
        <v>635</v>
      </c>
      <c r="C187" s="39" t="s">
        <v>351</v>
      </c>
      <c r="D187" s="40" t="s">
        <v>636</v>
      </c>
      <c r="E187" s="39" t="s">
        <v>353</v>
      </c>
      <c r="F187" s="41">
        <v>50</v>
      </c>
      <c r="G187" s="13"/>
      <c r="H187" s="52">
        <f>F187*G187</f>
        <v>0</v>
      </c>
      <c r="I187" s="13"/>
      <c r="J187" s="52">
        <f t="shared" si="17"/>
        <v>0</v>
      </c>
    </row>
    <row r="188" spans="1:10" ht="33.75" x14ac:dyDescent="0.2">
      <c r="A188" s="2"/>
      <c r="B188" s="39" t="s">
        <v>637</v>
      </c>
      <c r="C188" s="39" t="s">
        <v>351</v>
      </c>
      <c r="D188" s="40" t="s">
        <v>638</v>
      </c>
      <c r="E188" s="39" t="s">
        <v>353</v>
      </c>
      <c r="F188" s="41">
        <v>60</v>
      </c>
      <c r="G188" s="13"/>
      <c r="H188" s="52">
        <f>F188*G188</f>
        <v>0</v>
      </c>
      <c r="I188" s="13"/>
      <c r="J188" s="52">
        <f t="shared" si="17"/>
        <v>0</v>
      </c>
    </row>
    <row r="189" spans="1:10" ht="23.25" thickBot="1" x14ac:dyDescent="0.25">
      <c r="A189" s="2"/>
      <c r="B189" s="39" t="s">
        <v>639</v>
      </c>
      <c r="C189" s="39" t="s">
        <v>640</v>
      </c>
      <c r="D189" s="40" t="s">
        <v>641</v>
      </c>
      <c r="E189" s="39" t="s">
        <v>438</v>
      </c>
      <c r="F189" s="41">
        <v>2.44</v>
      </c>
      <c r="G189" s="13"/>
      <c r="H189" s="52">
        <f>F189*G189</f>
        <v>0</v>
      </c>
      <c r="I189" s="13"/>
      <c r="J189" s="52">
        <f t="shared" si="17"/>
        <v>0</v>
      </c>
    </row>
    <row r="190" spans="1:10" ht="34.5" thickBot="1" x14ac:dyDescent="0.25">
      <c r="A190" s="2"/>
      <c r="B190" s="39" t="s">
        <v>642</v>
      </c>
      <c r="C190" s="39" t="s">
        <v>351</v>
      </c>
      <c r="D190" s="40" t="s">
        <v>643</v>
      </c>
      <c r="E190" s="39" t="s">
        <v>358</v>
      </c>
      <c r="F190" s="41">
        <v>112</v>
      </c>
      <c r="G190" s="56"/>
      <c r="H190" s="52">
        <f>H191+H192+H193</f>
        <v>0</v>
      </c>
      <c r="I190" s="13"/>
      <c r="J190" s="52">
        <f t="shared" si="17"/>
        <v>0</v>
      </c>
    </row>
    <row r="191" spans="1:10" ht="22.5" x14ac:dyDescent="0.2">
      <c r="A191" s="2"/>
      <c r="B191" s="22" t="s">
        <v>644</v>
      </c>
      <c r="C191" s="22" t="s">
        <v>645</v>
      </c>
      <c r="D191" s="23" t="s">
        <v>646</v>
      </c>
      <c r="E191" s="22" t="s">
        <v>358</v>
      </c>
      <c r="F191" s="241">
        <v>112</v>
      </c>
      <c r="G191" s="13"/>
      <c r="H191" s="52">
        <f>F191*G191</f>
        <v>0</v>
      </c>
      <c r="I191" s="13"/>
      <c r="J191" s="52">
        <f t="shared" si="17"/>
        <v>0</v>
      </c>
    </row>
    <row r="192" spans="1:10" ht="22.5" x14ac:dyDescent="0.2">
      <c r="A192" s="2"/>
      <c r="B192" s="22" t="s">
        <v>647</v>
      </c>
      <c r="C192" s="22" t="s">
        <v>648</v>
      </c>
      <c r="D192" s="23" t="s">
        <v>649</v>
      </c>
      <c r="E192" s="22" t="s">
        <v>650</v>
      </c>
      <c r="F192" s="241">
        <v>1.0999999999999999E-2</v>
      </c>
      <c r="G192" s="13"/>
      <c r="H192" s="52">
        <f>F192*G192</f>
        <v>0</v>
      </c>
      <c r="I192" s="13"/>
      <c r="J192" s="52">
        <f t="shared" si="17"/>
        <v>0</v>
      </c>
    </row>
    <row r="193" spans="1:10" ht="33.75" x14ac:dyDescent="0.2">
      <c r="A193" s="2"/>
      <c r="B193" s="22" t="s">
        <v>651</v>
      </c>
      <c r="C193" s="22" t="s">
        <v>652</v>
      </c>
      <c r="D193" s="23" t="s">
        <v>653</v>
      </c>
      <c r="E193" s="22" t="s">
        <v>650</v>
      </c>
      <c r="F193" s="241">
        <v>1.0999999999999999E-2</v>
      </c>
      <c r="G193" s="13"/>
      <c r="H193" s="52">
        <f>F193*G193*33</f>
        <v>0</v>
      </c>
      <c r="I193" s="13"/>
      <c r="J193" s="52">
        <f t="shared" si="17"/>
        <v>0</v>
      </c>
    </row>
    <row r="194" spans="1:10" ht="22.5" x14ac:dyDescent="0.2">
      <c r="A194" s="2"/>
      <c r="B194" s="39" t="s">
        <v>654</v>
      </c>
      <c r="C194" s="39" t="s">
        <v>655</v>
      </c>
      <c r="D194" s="40" t="s">
        <v>656</v>
      </c>
      <c r="E194" s="39" t="s">
        <v>353</v>
      </c>
      <c r="F194" s="41">
        <v>155</v>
      </c>
      <c r="G194" s="13"/>
      <c r="H194" s="52">
        <f>F194*G194</f>
        <v>0</v>
      </c>
      <c r="I194" s="13"/>
      <c r="J194" s="52">
        <f t="shared" si="17"/>
        <v>0</v>
      </c>
    </row>
    <row r="195" spans="1:10" ht="33.75" x14ac:dyDescent="0.2">
      <c r="A195" s="2"/>
      <c r="B195" s="39" t="s">
        <v>657</v>
      </c>
      <c r="C195" s="39" t="s">
        <v>351</v>
      </c>
      <c r="D195" s="40" t="s">
        <v>658</v>
      </c>
      <c r="E195" s="39" t="s">
        <v>353</v>
      </c>
      <c r="F195" s="41">
        <v>38</v>
      </c>
      <c r="G195" s="52">
        <f>G196+G197</f>
        <v>0</v>
      </c>
      <c r="H195" s="52">
        <f>F195*G195</f>
        <v>0</v>
      </c>
      <c r="I195" s="13"/>
      <c r="J195" s="52">
        <f t="shared" si="17"/>
        <v>0</v>
      </c>
    </row>
    <row r="196" spans="1:10" ht="22.5" x14ac:dyDescent="0.2">
      <c r="A196" s="2"/>
      <c r="B196" s="22" t="s">
        <v>659</v>
      </c>
      <c r="C196" s="22" t="s">
        <v>660</v>
      </c>
      <c r="D196" s="23" t="s">
        <v>661</v>
      </c>
      <c r="E196" s="22" t="s">
        <v>662</v>
      </c>
      <c r="F196" s="24">
        <v>38</v>
      </c>
      <c r="G196" s="13"/>
      <c r="H196" s="52">
        <f>F196*G196</f>
        <v>0</v>
      </c>
      <c r="I196" s="13"/>
      <c r="J196" s="52">
        <f t="shared" si="17"/>
        <v>0</v>
      </c>
    </row>
    <row r="197" spans="1:10" ht="33.75" x14ac:dyDescent="0.2">
      <c r="A197" s="2"/>
      <c r="B197" s="22" t="s">
        <v>663</v>
      </c>
      <c r="C197" s="22" t="s">
        <v>664</v>
      </c>
      <c r="D197" s="23" t="s">
        <v>665</v>
      </c>
      <c r="E197" s="22" t="s">
        <v>353</v>
      </c>
      <c r="F197" s="24">
        <v>38</v>
      </c>
      <c r="G197" s="13"/>
      <c r="H197" s="52">
        <f>F197*G197</f>
        <v>0</v>
      </c>
      <c r="I197" s="13"/>
      <c r="J197" s="52">
        <f t="shared" si="17"/>
        <v>0</v>
      </c>
    </row>
    <row r="198" spans="1:10" ht="34.5" thickBot="1" x14ac:dyDescent="0.25">
      <c r="A198" s="2"/>
      <c r="B198" s="39" t="s">
        <v>666</v>
      </c>
      <c r="C198" s="39" t="s">
        <v>458</v>
      </c>
      <c r="D198" s="40" t="s">
        <v>667</v>
      </c>
      <c r="E198" s="39" t="s">
        <v>358</v>
      </c>
      <c r="F198" s="41">
        <v>112</v>
      </c>
      <c r="G198" s="13"/>
      <c r="H198" s="52">
        <f>F198*G198</f>
        <v>0</v>
      </c>
      <c r="I198" s="13"/>
      <c r="J198" s="52">
        <f t="shared" si="17"/>
        <v>0</v>
      </c>
    </row>
    <row r="199" spans="1:10" ht="13.5" thickBot="1" x14ac:dyDescent="0.25">
      <c r="A199" s="2"/>
      <c r="B199" s="29"/>
      <c r="C199" s="30"/>
      <c r="D199" s="31" t="s">
        <v>668</v>
      </c>
      <c r="E199" s="30"/>
      <c r="F199" s="29"/>
      <c r="G199" s="10"/>
      <c r="H199" s="52">
        <f>H201+H203+H204+H205+H206+H207+H208+H210+H211+H212+H216+H219+H220+H221</f>
        <v>0</v>
      </c>
      <c r="I199" s="13"/>
      <c r="J199" s="52">
        <f t="shared" si="17"/>
        <v>0</v>
      </c>
    </row>
    <row r="200" spans="1:10" ht="13.5" thickBot="1" x14ac:dyDescent="0.25">
      <c r="A200" s="2"/>
      <c r="B200" s="6"/>
      <c r="C200" s="6"/>
      <c r="D200" s="7" t="s">
        <v>627</v>
      </c>
      <c r="E200" s="10"/>
      <c r="F200" s="10"/>
      <c r="G200" s="10"/>
      <c r="H200" s="10"/>
      <c r="I200" s="10"/>
      <c r="J200" s="10"/>
    </row>
    <row r="201" spans="1:10" ht="34.5" thickBot="1" x14ac:dyDescent="0.25">
      <c r="A201" s="2"/>
      <c r="B201" s="39" t="s">
        <v>669</v>
      </c>
      <c r="C201" s="39" t="s">
        <v>351</v>
      </c>
      <c r="D201" s="40" t="s">
        <v>670</v>
      </c>
      <c r="E201" s="39" t="s">
        <v>353</v>
      </c>
      <c r="F201" s="41">
        <v>20</v>
      </c>
      <c r="G201" s="13"/>
      <c r="H201" s="52">
        <f>F201*G201</f>
        <v>0</v>
      </c>
      <c r="I201" s="13"/>
      <c r="J201" s="52">
        <f>H201+I201</f>
        <v>0</v>
      </c>
    </row>
    <row r="202" spans="1:10" ht="13.5" thickBot="1" x14ac:dyDescent="0.25">
      <c r="A202" s="2"/>
      <c r="B202" s="6"/>
      <c r="C202" s="6"/>
      <c r="D202" s="7" t="s">
        <v>632</v>
      </c>
      <c r="E202" s="10"/>
      <c r="F202" s="10"/>
      <c r="G202" s="10"/>
      <c r="H202" s="10"/>
      <c r="I202" s="10"/>
      <c r="J202" s="10"/>
    </row>
    <row r="203" spans="1:10" ht="33.75" x14ac:dyDescent="0.2">
      <c r="A203" s="2"/>
      <c r="B203" s="39" t="s">
        <v>671</v>
      </c>
      <c r="C203" s="39" t="s">
        <v>351</v>
      </c>
      <c r="D203" s="40" t="s">
        <v>672</v>
      </c>
      <c r="E203" s="39" t="s">
        <v>353</v>
      </c>
      <c r="F203" s="41">
        <v>43</v>
      </c>
      <c r="G203" s="13"/>
      <c r="H203" s="52">
        <f t="shared" ref="H203:H208" si="18">F203*G203</f>
        <v>0</v>
      </c>
      <c r="I203" s="13"/>
      <c r="J203" s="52">
        <f t="shared" ref="J203:J208" si="19">H203+I203</f>
        <v>0</v>
      </c>
    </row>
    <row r="204" spans="1:10" ht="33.75" x14ac:dyDescent="0.2">
      <c r="A204" s="2"/>
      <c r="B204" s="39" t="s">
        <v>673</v>
      </c>
      <c r="C204" s="39" t="s">
        <v>351</v>
      </c>
      <c r="D204" s="40" t="s">
        <v>674</v>
      </c>
      <c r="E204" s="39" t="s">
        <v>353</v>
      </c>
      <c r="F204" s="41">
        <v>40</v>
      </c>
      <c r="G204" s="13"/>
      <c r="H204" s="52">
        <f t="shared" si="18"/>
        <v>0</v>
      </c>
      <c r="I204" s="13"/>
      <c r="J204" s="52">
        <f t="shared" si="19"/>
        <v>0</v>
      </c>
    </row>
    <row r="205" spans="1:10" ht="33.75" x14ac:dyDescent="0.2">
      <c r="A205" s="2"/>
      <c r="B205" s="39" t="s">
        <v>675</v>
      </c>
      <c r="C205" s="39" t="s">
        <v>351</v>
      </c>
      <c r="D205" s="40" t="s">
        <v>676</v>
      </c>
      <c r="E205" s="39" t="s">
        <v>353</v>
      </c>
      <c r="F205" s="41">
        <v>70</v>
      </c>
      <c r="G205" s="13"/>
      <c r="H205" s="52">
        <f t="shared" si="18"/>
        <v>0</v>
      </c>
      <c r="I205" s="13"/>
      <c r="J205" s="52">
        <f t="shared" si="19"/>
        <v>0</v>
      </c>
    </row>
    <row r="206" spans="1:10" ht="33.75" x14ac:dyDescent="0.2">
      <c r="A206" s="2"/>
      <c r="B206" s="39" t="s">
        <v>677</v>
      </c>
      <c r="C206" s="39" t="s">
        <v>351</v>
      </c>
      <c r="D206" s="40" t="s">
        <v>678</v>
      </c>
      <c r="E206" s="39" t="s">
        <v>353</v>
      </c>
      <c r="F206" s="41">
        <v>20</v>
      </c>
      <c r="G206" s="13"/>
      <c r="H206" s="52">
        <f t="shared" si="18"/>
        <v>0</v>
      </c>
      <c r="I206" s="13"/>
      <c r="J206" s="52">
        <f t="shared" si="19"/>
        <v>0</v>
      </c>
    </row>
    <row r="207" spans="1:10" ht="33.75" x14ac:dyDescent="0.2">
      <c r="A207" s="2"/>
      <c r="B207" s="39" t="s">
        <v>679</v>
      </c>
      <c r="C207" s="39" t="s">
        <v>351</v>
      </c>
      <c r="D207" s="40" t="s">
        <v>680</v>
      </c>
      <c r="E207" s="39" t="s">
        <v>353</v>
      </c>
      <c r="F207" s="41">
        <v>60</v>
      </c>
      <c r="G207" s="13"/>
      <c r="H207" s="52">
        <f t="shared" si="18"/>
        <v>0</v>
      </c>
      <c r="I207" s="13"/>
      <c r="J207" s="52">
        <f t="shared" si="19"/>
        <v>0</v>
      </c>
    </row>
    <row r="208" spans="1:10" ht="34.5" thickBot="1" x14ac:dyDescent="0.25">
      <c r="A208" s="2"/>
      <c r="B208" s="39" t="s">
        <v>681</v>
      </c>
      <c r="C208" s="39" t="s">
        <v>351</v>
      </c>
      <c r="D208" s="40" t="s">
        <v>682</v>
      </c>
      <c r="E208" s="39" t="s">
        <v>353</v>
      </c>
      <c r="F208" s="41">
        <v>38</v>
      </c>
      <c r="G208" s="13"/>
      <c r="H208" s="52">
        <f t="shared" si="18"/>
        <v>0</v>
      </c>
      <c r="I208" s="13"/>
      <c r="J208" s="52">
        <f t="shared" si="19"/>
        <v>0</v>
      </c>
    </row>
    <row r="209" spans="1:10" ht="13.5" thickBot="1" x14ac:dyDescent="0.25">
      <c r="A209" s="2"/>
      <c r="B209" s="6"/>
      <c r="C209" s="6"/>
      <c r="D209" s="7" t="s">
        <v>683</v>
      </c>
      <c r="E209" s="10"/>
      <c r="F209" s="10"/>
      <c r="G209" s="10"/>
      <c r="H209" s="10"/>
      <c r="I209" s="10"/>
      <c r="J209" s="10"/>
    </row>
    <row r="210" spans="1:10" ht="33.75" x14ac:dyDescent="0.2">
      <c r="A210" s="2"/>
      <c r="B210" s="39" t="s">
        <v>684</v>
      </c>
      <c r="C210" s="39" t="s">
        <v>351</v>
      </c>
      <c r="D210" s="40" t="s">
        <v>685</v>
      </c>
      <c r="E210" s="39" t="s">
        <v>353</v>
      </c>
      <c r="F210" s="41">
        <v>25</v>
      </c>
      <c r="G210" s="13"/>
      <c r="H210" s="52">
        <f>F210*G210</f>
        <v>0</v>
      </c>
      <c r="I210" s="13"/>
      <c r="J210" s="52">
        <f t="shared" ref="J210:J222" si="20">H210+I210</f>
        <v>0</v>
      </c>
    </row>
    <row r="211" spans="1:10" ht="23.25" thickBot="1" x14ac:dyDescent="0.25">
      <c r="A211" s="2"/>
      <c r="B211" s="39" t="s">
        <v>686</v>
      </c>
      <c r="C211" s="39" t="s">
        <v>640</v>
      </c>
      <c r="D211" s="40" t="s">
        <v>641</v>
      </c>
      <c r="E211" s="39" t="s">
        <v>438</v>
      </c>
      <c r="F211" s="41">
        <v>1.04</v>
      </c>
      <c r="G211" s="13"/>
      <c r="H211" s="52">
        <f>F211*G211</f>
        <v>0</v>
      </c>
      <c r="I211" s="13"/>
      <c r="J211" s="52">
        <f t="shared" si="20"/>
        <v>0</v>
      </c>
    </row>
    <row r="212" spans="1:10" ht="34.5" thickBot="1" x14ac:dyDescent="0.25">
      <c r="A212" s="2"/>
      <c r="B212" s="39" t="s">
        <v>687</v>
      </c>
      <c r="C212" s="39" t="s">
        <v>351</v>
      </c>
      <c r="D212" s="40" t="s">
        <v>643</v>
      </c>
      <c r="E212" s="39" t="s">
        <v>358</v>
      </c>
      <c r="F212" s="41">
        <v>52</v>
      </c>
      <c r="G212" s="56"/>
      <c r="H212" s="52">
        <f>H213+H214+H215</f>
        <v>0</v>
      </c>
      <c r="I212" s="13"/>
      <c r="J212" s="52">
        <f t="shared" si="20"/>
        <v>0</v>
      </c>
    </row>
    <row r="213" spans="1:10" ht="22.5" x14ac:dyDescent="0.2">
      <c r="A213" s="2"/>
      <c r="B213" s="22" t="s">
        <v>688</v>
      </c>
      <c r="C213" s="22" t="s">
        <v>689</v>
      </c>
      <c r="D213" s="23" t="s">
        <v>690</v>
      </c>
      <c r="E213" s="22" t="s">
        <v>650</v>
      </c>
      <c r="F213" s="24">
        <v>5.0000000000000001E-3</v>
      </c>
      <c r="G213" s="13"/>
      <c r="H213" s="52">
        <f>F213*G213</f>
        <v>0</v>
      </c>
      <c r="I213" s="13"/>
      <c r="J213" s="52">
        <f t="shared" si="20"/>
        <v>0</v>
      </c>
    </row>
    <row r="214" spans="1:10" ht="22.5" x14ac:dyDescent="0.2">
      <c r="A214" s="2"/>
      <c r="B214" s="22" t="s">
        <v>691</v>
      </c>
      <c r="C214" s="22" t="s">
        <v>648</v>
      </c>
      <c r="D214" s="23" t="s">
        <v>649</v>
      </c>
      <c r="E214" s="22" t="s">
        <v>650</v>
      </c>
      <c r="F214" s="24">
        <v>5.0000000000000001E-3</v>
      </c>
      <c r="G214" s="13"/>
      <c r="H214" s="52">
        <f>F214*G214</f>
        <v>0</v>
      </c>
      <c r="I214" s="13"/>
      <c r="J214" s="52">
        <f t="shared" si="20"/>
        <v>0</v>
      </c>
    </row>
    <row r="215" spans="1:10" ht="33.75" x14ac:dyDescent="0.2">
      <c r="A215" s="2"/>
      <c r="B215" s="22" t="s">
        <v>692</v>
      </c>
      <c r="C215" s="22" t="s">
        <v>652</v>
      </c>
      <c r="D215" s="23" t="s">
        <v>653</v>
      </c>
      <c r="E215" s="22" t="s">
        <v>650</v>
      </c>
      <c r="F215" s="24">
        <v>5.0000000000000001E-3</v>
      </c>
      <c r="G215" s="13"/>
      <c r="H215" s="52">
        <f>F215*G215*33</f>
        <v>0</v>
      </c>
      <c r="I215" s="13"/>
      <c r="J215" s="52">
        <f t="shared" si="20"/>
        <v>0</v>
      </c>
    </row>
    <row r="216" spans="1:10" ht="33.75" x14ac:dyDescent="0.2">
      <c r="A216" s="2"/>
      <c r="B216" s="39" t="s">
        <v>693</v>
      </c>
      <c r="C216" s="39" t="s">
        <v>351</v>
      </c>
      <c r="D216" s="40" t="s">
        <v>658</v>
      </c>
      <c r="E216" s="39" t="s">
        <v>353</v>
      </c>
      <c r="F216" s="41">
        <v>20</v>
      </c>
      <c r="G216" s="52">
        <f>G217+G218</f>
        <v>0</v>
      </c>
      <c r="H216" s="52">
        <f t="shared" ref="H216:H221" si="21">F216*G216</f>
        <v>0</v>
      </c>
      <c r="I216" s="13"/>
      <c r="J216" s="52">
        <f t="shared" si="20"/>
        <v>0</v>
      </c>
    </row>
    <row r="217" spans="1:10" ht="22.5" x14ac:dyDescent="0.2">
      <c r="A217" s="2"/>
      <c r="B217" s="22" t="s">
        <v>694</v>
      </c>
      <c r="C217" s="22" t="s">
        <v>660</v>
      </c>
      <c r="D217" s="23" t="s">
        <v>695</v>
      </c>
      <c r="E217" s="22" t="s">
        <v>662</v>
      </c>
      <c r="F217" s="24">
        <v>20</v>
      </c>
      <c r="G217" s="13"/>
      <c r="H217" s="52">
        <f t="shared" si="21"/>
        <v>0</v>
      </c>
      <c r="I217" s="13"/>
      <c r="J217" s="52">
        <f t="shared" si="20"/>
        <v>0</v>
      </c>
    </row>
    <row r="218" spans="1:10" ht="33.75" x14ac:dyDescent="0.2">
      <c r="A218" s="2"/>
      <c r="B218" s="22" t="s">
        <v>696</v>
      </c>
      <c r="C218" s="22" t="s">
        <v>697</v>
      </c>
      <c r="D218" s="23" t="s">
        <v>698</v>
      </c>
      <c r="E218" s="22" t="s">
        <v>353</v>
      </c>
      <c r="F218" s="24">
        <v>20</v>
      </c>
      <c r="G218" s="13"/>
      <c r="H218" s="52">
        <f t="shared" si="21"/>
        <v>0</v>
      </c>
      <c r="I218" s="13"/>
      <c r="J218" s="52">
        <f t="shared" si="20"/>
        <v>0</v>
      </c>
    </row>
    <row r="219" spans="1:10" ht="22.5" x14ac:dyDescent="0.2">
      <c r="A219" s="2"/>
      <c r="B219" s="39" t="s">
        <v>699</v>
      </c>
      <c r="C219" s="39" t="s">
        <v>655</v>
      </c>
      <c r="D219" s="40" t="s">
        <v>700</v>
      </c>
      <c r="E219" s="39" t="s">
        <v>353</v>
      </c>
      <c r="F219" s="41">
        <v>271</v>
      </c>
      <c r="G219" s="13"/>
      <c r="H219" s="52">
        <f t="shared" si="21"/>
        <v>0</v>
      </c>
      <c r="I219" s="13"/>
      <c r="J219" s="52">
        <f t="shared" si="20"/>
        <v>0</v>
      </c>
    </row>
    <row r="220" spans="1:10" ht="22.5" x14ac:dyDescent="0.2">
      <c r="A220" s="2"/>
      <c r="B220" s="39" t="s">
        <v>701</v>
      </c>
      <c r="C220" s="39" t="s">
        <v>655</v>
      </c>
      <c r="D220" s="40" t="s">
        <v>702</v>
      </c>
      <c r="E220" s="39" t="s">
        <v>353</v>
      </c>
      <c r="F220" s="41">
        <v>25</v>
      </c>
      <c r="G220" s="13"/>
      <c r="H220" s="52">
        <f t="shared" si="21"/>
        <v>0</v>
      </c>
      <c r="I220" s="13"/>
      <c r="J220" s="52">
        <f t="shared" si="20"/>
        <v>0</v>
      </c>
    </row>
    <row r="221" spans="1:10" ht="34.5" thickBot="1" x14ac:dyDescent="0.25">
      <c r="A221" s="2"/>
      <c r="B221" s="39" t="s">
        <v>703</v>
      </c>
      <c r="C221" s="39" t="s">
        <v>458</v>
      </c>
      <c r="D221" s="40" t="s">
        <v>667</v>
      </c>
      <c r="E221" s="39" t="s">
        <v>358</v>
      </c>
      <c r="F221" s="41">
        <v>52</v>
      </c>
      <c r="G221" s="13"/>
      <c r="H221" s="52">
        <f t="shared" si="21"/>
        <v>0</v>
      </c>
      <c r="I221" s="13"/>
      <c r="J221" s="52">
        <f t="shared" si="20"/>
        <v>0</v>
      </c>
    </row>
    <row r="222" spans="1:10" ht="13.5" thickBot="1" x14ac:dyDescent="0.25">
      <c r="A222" s="2"/>
      <c r="B222" s="29"/>
      <c r="C222" s="30"/>
      <c r="D222" s="31" t="s">
        <v>704</v>
      </c>
      <c r="E222" s="30"/>
      <c r="F222" s="29"/>
      <c r="G222" s="10"/>
      <c r="H222" s="52">
        <f>H224+H226+H229+H233+H234+H235+H239+H242+H243+H244+H245+H246+H247+H248</f>
        <v>0</v>
      </c>
      <c r="I222" s="13"/>
      <c r="J222" s="52">
        <f t="shared" si="20"/>
        <v>0</v>
      </c>
    </row>
    <row r="223" spans="1:10" ht="13.5" thickBot="1" x14ac:dyDescent="0.25">
      <c r="A223" s="2"/>
      <c r="B223" s="6"/>
      <c r="C223" s="6"/>
      <c r="D223" s="7" t="s">
        <v>705</v>
      </c>
      <c r="E223" s="10"/>
      <c r="F223" s="10"/>
      <c r="G223" s="10"/>
      <c r="H223" s="10"/>
      <c r="I223" s="10"/>
      <c r="J223" s="10"/>
    </row>
    <row r="224" spans="1:10" ht="57" thickBot="1" x14ac:dyDescent="0.25">
      <c r="A224" s="2"/>
      <c r="B224" s="39" t="s">
        <v>706</v>
      </c>
      <c r="C224" s="39" t="s">
        <v>351</v>
      </c>
      <c r="D224" s="40" t="s">
        <v>707</v>
      </c>
      <c r="E224" s="39" t="s">
        <v>353</v>
      </c>
      <c r="F224" s="41">
        <v>12</v>
      </c>
      <c r="G224" s="13"/>
      <c r="H224" s="52">
        <f>F224*G224</f>
        <v>0</v>
      </c>
      <c r="I224" s="13"/>
      <c r="J224" s="52">
        <f>H224+I224</f>
        <v>0</v>
      </c>
    </row>
    <row r="225" spans="1:10" ht="13.5" thickBot="1" x14ac:dyDescent="0.25">
      <c r="A225" s="2"/>
      <c r="B225" s="6"/>
      <c r="C225" s="6"/>
      <c r="D225" s="7" t="s">
        <v>708</v>
      </c>
      <c r="E225" s="10"/>
      <c r="F225" s="10"/>
      <c r="G225" s="10"/>
      <c r="H225" s="10"/>
      <c r="I225" s="10"/>
      <c r="J225" s="10"/>
    </row>
    <row r="226" spans="1:10" ht="45" x14ac:dyDescent="0.2">
      <c r="A226" s="2"/>
      <c r="B226" s="39" t="s">
        <v>709</v>
      </c>
      <c r="C226" s="39" t="s">
        <v>710</v>
      </c>
      <c r="D226" s="40" t="s">
        <v>711</v>
      </c>
      <c r="E226" s="39" t="s">
        <v>353</v>
      </c>
      <c r="F226" s="41">
        <v>40</v>
      </c>
      <c r="G226" s="52">
        <f>G227+G228</f>
        <v>0</v>
      </c>
      <c r="H226" s="52">
        <f t="shared" ref="H226:H231" si="22">F226*G226</f>
        <v>0</v>
      </c>
      <c r="I226" s="13"/>
      <c r="J226" s="52">
        <f t="shared" ref="J226:J231" si="23">H226+I226</f>
        <v>0</v>
      </c>
    </row>
    <row r="227" spans="1:10" ht="22.5" x14ac:dyDescent="0.2">
      <c r="A227" s="2"/>
      <c r="B227" s="22" t="s">
        <v>712</v>
      </c>
      <c r="C227" s="22" t="s">
        <v>713</v>
      </c>
      <c r="D227" s="23" t="s">
        <v>714</v>
      </c>
      <c r="E227" s="22" t="s">
        <v>353</v>
      </c>
      <c r="F227" s="24">
        <v>40</v>
      </c>
      <c r="G227" s="13"/>
      <c r="H227" s="52">
        <f t="shared" si="22"/>
        <v>0</v>
      </c>
      <c r="I227" s="13"/>
      <c r="J227" s="52">
        <f t="shared" si="23"/>
        <v>0</v>
      </c>
    </row>
    <row r="228" spans="1:10" ht="33.75" x14ac:dyDescent="0.2">
      <c r="A228" s="2"/>
      <c r="B228" s="22" t="s">
        <v>715</v>
      </c>
      <c r="C228" s="22" t="s">
        <v>664</v>
      </c>
      <c r="D228" s="23" t="s">
        <v>665</v>
      </c>
      <c r="E228" s="22" t="s">
        <v>353</v>
      </c>
      <c r="F228" s="24">
        <v>40</v>
      </c>
      <c r="G228" s="13"/>
      <c r="H228" s="52">
        <f t="shared" si="22"/>
        <v>0</v>
      </c>
      <c r="I228" s="13"/>
      <c r="J228" s="52">
        <f t="shared" si="23"/>
        <v>0</v>
      </c>
    </row>
    <row r="229" spans="1:10" ht="45" x14ac:dyDescent="0.2">
      <c r="A229" s="2"/>
      <c r="B229" s="39" t="s">
        <v>716</v>
      </c>
      <c r="C229" s="39" t="s">
        <v>710</v>
      </c>
      <c r="D229" s="40" t="s">
        <v>717</v>
      </c>
      <c r="E229" s="39" t="s">
        <v>353</v>
      </c>
      <c r="F229" s="41">
        <v>200</v>
      </c>
      <c r="G229" s="52">
        <f>G230+G231</f>
        <v>0</v>
      </c>
      <c r="H229" s="52">
        <f t="shared" si="22"/>
        <v>0</v>
      </c>
      <c r="I229" s="13"/>
      <c r="J229" s="52">
        <f t="shared" si="23"/>
        <v>0</v>
      </c>
    </row>
    <row r="230" spans="1:10" ht="22.5" x14ac:dyDescent="0.2">
      <c r="A230" s="2"/>
      <c r="B230" s="22" t="s">
        <v>718</v>
      </c>
      <c r="C230" s="22" t="s">
        <v>713</v>
      </c>
      <c r="D230" s="23" t="s">
        <v>714</v>
      </c>
      <c r="E230" s="22" t="s">
        <v>353</v>
      </c>
      <c r="F230" s="24">
        <v>200</v>
      </c>
      <c r="G230" s="13"/>
      <c r="H230" s="52">
        <f t="shared" si="22"/>
        <v>0</v>
      </c>
      <c r="I230" s="13"/>
      <c r="J230" s="52">
        <f t="shared" si="23"/>
        <v>0</v>
      </c>
    </row>
    <row r="231" spans="1:10" ht="34.5" thickBot="1" x14ac:dyDescent="0.25">
      <c r="A231" s="2"/>
      <c r="B231" s="22" t="s">
        <v>719</v>
      </c>
      <c r="C231" s="22" t="s">
        <v>664</v>
      </c>
      <c r="D231" s="23" t="s">
        <v>665</v>
      </c>
      <c r="E231" s="22" t="s">
        <v>353</v>
      </c>
      <c r="F231" s="24">
        <v>200</v>
      </c>
      <c r="G231" s="13"/>
      <c r="H231" s="52">
        <f t="shared" si="22"/>
        <v>0</v>
      </c>
      <c r="I231" s="13"/>
      <c r="J231" s="52">
        <f t="shared" si="23"/>
        <v>0</v>
      </c>
    </row>
    <row r="232" spans="1:10" ht="13.5" thickBot="1" x14ac:dyDescent="0.25">
      <c r="A232" s="2"/>
      <c r="B232" s="6"/>
      <c r="C232" s="6"/>
      <c r="D232" s="7" t="s">
        <v>632</v>
      </c>
      <c r="E232" s="10"/>
      <c r="F232" s="10"/>
      <c r="G232" s="10"/>
      <c r="H232" s="10"/>
      <c r="I232" s="10"/>
      <c r="J232" s="10"/>
    </row>
    <row r="233" spans="1:10" ht="33.75" x14ac:dyDescent="0.2">
      <c r="A233" s="2"/>
      <c r="B233" s="39" t="s">
        <v>720</v>
      </c>
      <c r="C233" s="39" t="s">
        <v>351</v>
      </c>
      <c r="D233" s="40" t="s">
        <v>721</v>
      </c>
      <c r="E233" s="39" t="s">
        <v>353</v>
      </c>
      <c r="F233" s="41">
        <v>369</v>
      </c>
      <c r="G233" s="13"/>
      <c r="H233" s="52">
        <f>F233*G233</f>
        <v>0</v>
      </c>
      <c r="I233" s="13"/>
      <c r="J233" s="52">
        <f t="shared" ref="J233:J249" si="24">H233+I233</f>
        <v>0</v>
      </c>
    </row>
    <row r="234" spans="1:10" ht="23.25" thickBot="1" x14ac:dyDescent="0.25">
      <c r="A234" s="2"/>
      <c r="B234" s="39">
        <v>132</v>
      </c>
      <c r="C234" s="39" t="s">
        <v>640</v>
      </c>
      <c r="D234" s="40" t="s">
        <v>641</v>
      </c>
      <c r="E234" s="39" t="s">
        <v>438</v>
      </c>
      <c r="F234" s="41">
        <v>5.4</v>
      </c>
      <c r="G234" s="13"/>
      <c r="H234" s="52">
        <f>F234*G234</f>
        <v>0</v>
      </c>
      <c r="I234" s="13"/>
      <c r="J234" s="52">
        <f t="shared" si="24"/>
        <v>0</v>
      </c>
    </row>
    <row r="235" spans="1:10" ht="34.5" thickBot="1" x14ac:dyDescent="0.25">
      <c r="A235" s="2"/>
      <c r="B235" s="232">
        <v>133</v>
      </c>
      <c r="C235" s="39" t="s">
        <v>351</v>
      </c>
      <c r="D235" s="40" t="s">
        <v>643</v>
      </c>
      <c r="E235" s="39" t="s">
        <v>358</v>
      </c>
      <c r="F235" s="41">
        <v>270</v>
      </c>
      <c r="G235" s="56"/>
      <c r="H235" s="52">
        <f>H236+H237+H238</f>
        <v>0</v>
      </c>
      <c r="I235" s="13"/>
      <c r="J235" s="52">
        <f t="shared" si="24"/>
        <v>0</v>
      </c>
    </row>
    <row r="236" spans="1:10" ht="22.5" x14ac:dyDescent="0.2">
      <c r="A236" s="2"/>
      <c r="B236" s="233" t="s">
        <v>3220</v>
      </c>
      <c r="C236" s="22" t="s">
        <v>689</v>
      </c>
      <c r="D236" s="23" t="s">
        <v>690</v>
      </c>
      <c r="E236" s="22" t="s">
        <v>650</v>
      </c>
      <c r="F236" s="24">
        <v>2.7E-2</v>
      </c>
      <c r="G236" s="13"/>
      <c r="H236" s="52">
        <f>F236*G236</f>
        <v>0</v>
      </c>
      <c r="I236" s="13"/>
      <c r="J236" s="52">
        <f t="shared" si="24"/>
        <v>0</v>
      </c>
    </row>
    <row r="237" spans="1:10" ht="22.5" x14ac:dyDescent="0.2">
      <c r="A237" s="2"/>
      <c r="B237" s="233" t="s">
        <v>3221</v>
      </c>
      <c r="C237" s="22" t="s">
        <v>648</v>
      </c>
      <c r="D237" s="23" t="s">
        <v>649</v>
      </c>
      <c r="E237" s="22" t="s">
        <v>650</v>
      </c>
      <c r="F237" s="24">
        <v>2.7E-2</v>
      </c>
      <c r="G237" s="13"/>
      <c r="H237" s="52">
        <f>F237*G237</f>
        <v>0</v>
      </c>
      <c r="I237" s="13"/>
      <c r="J237" s="52">
        <f t="shared" si="24"/>
        <v>0</v>
      </c>
    </row>
    <row r="238" spans="1:10" ht="34.5" thickBot="1" x14ac:dyDescent="0.25">
      <c r="A238" s="2"/>
      <c r="B238" s="233" t="s">
        <v>3222</v>
      </c>
      <c r="C238" s="22" t="s">
        <v>652</v>
      </c>
      <c r="D238" s="23" t="s">
        <v>653</v>
      </c>
      <c r="E238" s="22" t="s">
        <v>650</v>
      </c>
      <c r="F238" s="24">
        <v>2.7E-2</v>
      </c>
      <c r="G238" s="13"/>
      <c r="H238" s="52">
        <f>F238*G238*33</f>
        <v>0</v>
      </c>
      <c r="I238" s="13"/>
      <c r="J238" s="52">
        <f t="shared" si="24"/>
        <v>0</v>
      </c>
    </row>
    <row r="239" spans="1:10" ht="34.5" thickBot="1" x14ac:dyDescent="0.25">
      <c r="A239" s="2"/>
      <c r="B239" s="232">
        <v>134</v>
      </c>
      <c r="C239" s="39" t="s">
        <v>351</v>
      </c>
      <c r="D239" s="40" t="s">
        <v>728</v>
      </c>
      <c r="E239" s="39" t="s">
        <v>358</v>
      </c>
      <c r="F239" s="41">
        <v>30.72</v>
      </c>
      <c r="G239" s="56"/>
      <c r="H239" s="52">
        <f>H240+H241</f>
        <v>0</v>
      </c>
      <c r="I239" s="13"/>
      <c r="J239" s="52">
        <f t="shared" si="24"/>
        <v>0</v>
      </c>
    </row>
    <row r="240" spans="1:10" ht="22.5" x14ac:dyDescent="0.2">
      <c r="A240" s="2"/>
      <c r="B240" s="233" t="s">
        <v>725</v>
      </c>
      <c r="C240" s="22" t="s">
        <v>729</v>
      </c>
      <c r="D240" s="23" t="s">
        <v>730</v>
      </c>
      <c r="E240" s="22" t="s">
        <v>438</v>
      </c>
      <c r="F240" s="24">
        <v>24.576000000000001</v>
      </c>
      <c r="G240" s="13"/>
      <c r="H240" s="52">
        <f t="shared" ref="H240:H248" si="25">F240*G240</f>
        <v>0</v>
      </c>
      <c r="I240" s="13"/>
      <c r="J240" s="52">
        <f t="shared" si="24"/>
        <v>0</v>
      </c>
    </row>
    <row r="241" spans="1:10" ht="33.75" x14ac:dyDescent="0.2">
      <c r="A241" s="2"/>
      <c r="B241" s="233" t="s">
        <v>726</v>
      </c>
      <c r="C241" s="22" t="s">
        <v>351</v>
      </c>
      <c r="D241" s="23" t="s">
        <v>731</v>
      </c>
      <c r="E241" s="22" t="s">
        <v>438</v>
      </c>
      <c r="F241" s="24">
        <v>24.576000000000001</v>
      </c>
      <c r="G241" s="13"/>
      <c r="H241" s="52">
        <f t="shared" si="25"/>
        <v>0</v>
      </c>
      <c r="I241" s="13"/>
      <c r="J241" s="52">
        <f t="shared" si="24"/>
        <v>0</v>
      </c>
    </row>
    <row r="242" spans="1:10" ht="22.5" x14ac:dyDescent="0.2">
      <c r="A242" s="2"/>
      <c r="B242" s="232">
        <v>135</v>
      </c>
      <c r="C242" s="39" t="s">
        <v>733</v>
      </c>
      <c r="D242" s="40" t="s">
        <v>734</v>
      </c>
      <c r="E242" s="39" t="s">
        <v>353</v>
      </c>
      <c r="F242" s="41">
        <v>12</v>
      </c>
      <c r="G242" s="13"/>
      <c r="H242" s="52">
        <f t="shared" si="25"/>
        <v>0</v>
      </c>
      <c r="I242" s="13"/>
      <c r="J242" s="52">
        <f t="shared" si="24"/>
        <v>0</v>
      </c>
    </row>
    <row r="243" spans="1:10" ht="33.75" x14ac:dyDescent="0.2">
      <c r="A243" s="2"/>
      <c r="B243" s="232">
        <v>136</v>
      </c>
      <c r="C243" s="39" t="s">
        <v>351</v>
      </c>
      <c r="D243" s="40" t="s">
        <v>736</v>
      </c>
      <c r="E243" s="39" t="s">
        <v>353</v>
      </c>
      <c r="F243" s="41">
        <v>12</v>
      </c>
      <c r="G243" s="13"/>
      <c r="H243" s="52">
        <f t="shared" si="25"/>
        <v>0</v>
      </c>
      <c r="I243" s="13"/>
      <c r="J243" s="52">
        <f t="shared" si="24"/>
        <v>0</v>
      </c>
    </row>
    <row r="244" spans="1:10" ht="33.75" x14ac:dyDescent="0.2">
      <c r="A244" s="2"/>
      <c r="B244" s="232">
        <v>137</v>
      </c>
      <c r="C244" s="39" t="s">
        <v>351</v>
      </c>
      <c r="D244" s="40" t="s">
        <v>738</v>
      </c>
      <c r="E244" s="39" t="s">
        <v>371</v>
      </c>
      <c r="F244" s="41">
        <v>12</v>
      </c>
      <c r="G244" s="13"/>
      <c r="H244" s="52">
        <f t="shared" si="25"/>
        <v>0</v>
      </c>
      <c r="I244" s="13"/>
      <c r="J244" s="52">
        <f t="shared" si="24"/>
        <v>0</v>
      </c>
    </row>
    <row r="245" spans="1:10" ht="33.75" x14ac:dyDescent="0.2">
      <c r="A245" s="2"/>
      <c r="B245" s="232">
        <v>138</v>
      </c>
      <c r="C245" s="39" t="s">
        <v>351</v>
      </c>
      <c r="D245" s="40" t="s">
        <v>740</v>
      </c>
      <c r="E245" s="39" t="s">
        <v>411</v>
      </c>
      <c r="F245" s="41">
        <v>60</v>
      </c>
      <c r="G245" s="13"/>
      <c r="H245" s="52">
        <f t="shared" si="25"/>
        <v>0</v>
      </c>
      <c r="I245" s="13"/>
      <c r="J245" s="52">
        <f t="shared" si="24"/>
        <v>0</v>
      </c>
    </row>
    <row r="246" spans="1:10" ht="22.5" x14ac:dyDescent="0.2">
      <c r="A246" s="2"/>
      <c r="B246" s="232">
        <v>139</v>
      </c>
      <c r="C246" s="39" t="s">
        <v>655</v>
      </c>
      <c r="D246" s="40" t="s">
        <v>700</v>
      </c>
      <c r="E246" s="39" t="s">
        <v>353</v>
      </c>
      <c r="F246" s="41">
        <v>369</v>
      </c>
      <c r="G246" s="13"/>
      <c r="H246" s="52">
        <f t="shared" si="25"/>
        <v>0</v>
      </c>
      <c r="I246" s="13"/>
      <c r="J246" s="52">
        <f t="shared" si="24"/>
        <v>0</v>
      </c>
    </row>
    <row r="247" spans="1:10" ht="33.75" x14ac:dyDescent="0.2">
      <c r="A247" s="2"/>
      <c r="B247" s="232">
        <v>140</v>
      </c>
      <c r="C247" s="39" t="s">
        <v>458</v>
      </c>
      <c r="D247" s="40" t="s">
        <v>667</v>
      </c>
      <c r="E247" s="39" t="s">
        <v>358</v>
      </c>
      <c r="F247" s="41">
        <v>291</v>
      </c>
      <c r="G247" s="13"/>
      <c r="H247" s="52">
        <f t="shared" si="25"/>
        <v>0</v>
      </c>
      <c r="I247" s="13"/>
      <c r="J247" s="52">
        <f t="shared" si="24"/>
        <v>0</v>
      </c>
    </row>
    <row r="248" spans="1:10" ht="23.25" thickBot="1" x14ac:dyDescent="0.25">
      <c r="A248" s="2"/>
      <c r="B248" s="232">
        <v>141</v>
      </c>
      <c r="C248" s="39" t="s">
        <v>744</v>
      </c>
      <c r="D248" s="40" t="s">
        <v>745</v>
      </c>
      <c r="E248" s="39" t="s">
        <v>358</v>
      </c>
      <c r="F248" s="41">
        <v>1120</v>
      </c>
      <c r="G248" s="13"/>
      <c r="H248" s="52">
        <f t="shared" si="25"/>
        <v>0</v>
      </c>
      <c r="I248" s="13"/>
      <c r="J248" s="52">
        <f t="shared" si="24"/>
        <v>0</v>
      </c>
    </row>
    <row r="249" spans="1:10" ht="13.5" thickBot="1" x14ac:dyDescent="0.25">
      <c r="A249" s="2"/>
      <c r="B249" s="234"/>
      <c r="C249" s="30"/>
      <c r="D249" s="31" t="s">
        <v>746</v>
      </c>
      <c r="E249" s="30"/>
      <c r="F249" s="29"/>
      <c r="G249" s="10"/>
      <c r="H249" s="52">
        <f>H251+H252+H254+H255+H256+H259+H260+H263+H264</f>
        <v>0</v>
      </c>
      <c r="I249" s="13"/>
      <c r="J249" s="52">
        <f t="shared" si="24"/>
        <v>0</v>
      </c>
    </row>
    <row r="250" spans="1:10" ht="13.5" thickBot="1" x14ac:dyDescent="0.25">
      <c r="A250" s="2"/>
      <c r="B250" s="235"/>
      <c r="C250" s="6"/>
      <c r="D250" s="7" t="s">
        <v>705</v>
      </c>
      <c r="E250" s="10"/>
      <c r="F250" s="10"/>
      <c r="G250" s="10"/>
      <c r="H250" s="10"/>
      <c r="I250" s="10"/>
      <c r="J250" s="10"/>
    </row>
    <row r="251" spans="1:10" ht="33.75" x14ac:dyDescent="0.2">
      <c r="A251" s="2"/>
      <c r="B251" s="232">
        <v>142</v>
      </c>
      <c r="C251" s="39" t="s">
        <v>351</v>
      </c>
      <c r="D251" s="40" t="s">
        <v>748</v>
      </c>
      <c r="E251" s="39" t="s">
        <v>353</v>
      </c>
      <c r="F251" s="41">
        <v>3</v>
      </c>
      <c r="G251" s="13"/>
      <c r="H251" s="52">
        <f>F251*G251</f>
        <v>0</v>
      </c>
      <c r="I251" s="13"/>
      <c r="J251" s="52">
        <f>H251+I251</f>
        <v>0</v>
      </c>
    </row>
    <row r="252" spans="1:10" ht="34.5" thickBot="1" x14ac:dyDescent="0.25">
      <c r="A252" s="2"/>
      <c r="B252" s="232">
        <v>143</v>
      </c>
      <c r="C252" s="39" t="s">
        <v>351</v>
      </c>
      <c r="D252" s="40" t="s">
        <v>750</v>
      </c>
      <c r="E252" s="39" t="s">
        <v>353</v>
      </c>
      <c r="F252" s="41">
        <v>5</v>
      </c>
      <c r="G252" s="13"/>
      <c r="H252" s="52">
        <f>F252*G252</f>
        <v>0</v>
      </c>
      <c r="I252" s="13"/>
      <c r="J252" s="52">
        <f>H252+I252</f>
        <v>0</v>
      </c>
    </row>
    <row r="253" spans="1:10" ht="13.5" thickBot="1" x14ac:dyDescent="0.25">
      <c r="A253" s="2"/>
      <c r="B253" s="235"/>
      <c r="C253" s="6"/>
      <c r="D253" s="7" t="s">
        <v>627</v>
      </c>
      <c r="E253" s="10"/>
      <c r="F253" s="10"/>
      <c r="G253" s="10"/>
      <c r="H253" s="10"/>
      <c r="I253" s="10"/>
      <c r="J253" s="10"/>
    </row>
    <row r="254" spans="1:10" ht="33.75" x14ac:dyDescent="0.2">
      <c r="A254" s="2"/>
      <c r="B254" s="232">
        <v>144</v>
      </c>
      <c r="C254" s="39" t="s">
        <v>351</v>
      </c>
      <c r="D254" s="40" t="s">
        <v>752</v>
      </c>
      <c r="E254" s="39" t="s">
        <v>353</v>
      </c>
      <c r="F254" s="41">
        <v>90</v>
      </c>
      <c r="G254" s="13"/>
      <c r="H254" s="52">
        <f>F254*G254</f>
        <v>0</v>
      </c>
      <c r="I254" s="13"/>
      <c r="J254" s="52">
        <f t="shared" ref="J254:J267" si="26">H254+I254</f>
        <v>0</v>
      </c>
    </row>
    <row r="255" spans="1:10" ht="34.5" thickBot="1" x14ac:dyDescent="0.25">
      <c r="A255" s="2"/>
      <c r="B255" s="232">
        <v>145</v>
      </c>
      <c r="C255" s="39" t="s">
        <v>351</v>
      </c>
      <c r="D255" s="40" t="s">
        <v>754</v>
      </c>
      <c r="E255" s="39" t="s">
        <v>353</v>
      </c>
      <c r="F255" s="41">
        <v>176</v>
      </c>
      <c r="G255" s="13"/>
      <c r="H255" s="52">
        <f>F255*G255</f>
        <v>0</v>
      </c>
      <c r="I255" s="13"/>
      <c r="J255" s="52">
        <f t="shared" si="26"/>
        <v>0</v>
      </c>
    </row>
    <row r="256" spans="1:10" ht="34.5" thickBot="1" x14ac:dyDescent="0.25">
      <c r="A256" s="2"/>
      <c r="B256" s="232">
        <v>146</v>
      </c>
      <c r="C256" s="39" t="s">
        <v>351</v>
      </c>
      <c r="D256" s="40" t="s">
        <v>728</v>
      </c>
      <c r="E256" s="39" t="s">
        <v>358</v>
      </c>
      <c r="F256" s="41">
        <v>11.52</v>
      </c>
      <c r="G256" s="56"/>
      <c r="H256" s="52">
        <f>H257+H258</f>
        <v>0</v>
      </c>
      <c r="I256" s="13"/>
      <c r="J256" s="52">
        <f t="shared" si="26"/>
        <v>0</v>
      </c>
    </row>
    <row r="257" spans="1:10" ht="22.5" x14ac:dyDescent="0.2">
      <c r="A257" s="2"/>
      <c r="B257" s="233" t="s">
        <v>3223</v>
      </c>
      <c r="C257" s="22" t="s">
        <v>729</v>
      </c>
      <c r="D257" s="23" t="s">
        <v>730</v>
      </c>
      <c r="E257" s="22" t="s">
        <v>438</v>
      </c>
      <c r="F257" s="24">
        <v>6.9119999999999999</v>
      </c>
      <c r="G257" s="13"/>
      <c r="H257" s="52">
        <f>F257*G257</f>
        <v>0</v>
      </c>
      <c r="I257" s="13"/>
      <c r="J257" s="52">
        <f t="shared" si="26"/>
        <v>0</v>
      </c>
    </row>
    <row r="258" spans="1:10" ht="33.75" x14ac:dyDescent="0.2">
      <c r="A258" s="2"/>
      <c r="B258" s="233" t="s">
        <v>3224</v>
      </c>
      <c r="C258" s="22" t="s">
        <v>351</v>
      </c>
      <c r="D258" s="23" t="s">
        <v>731</v>
      </c>
      <c r="E258" s="22" t="s">
        <v>438</v>
      </c>
      <c r="F258" s="24">
        <v>6.9119999999999999</v>
      </c>
      <c r="G258" s="13"/>
      <c r="H258" s="52">
        <f>F258*G258</f>
        <v>0</v>
      </c>
      <c r="I258" s="13"/>
      <c r="J258" s="52">
        <f t="shared" si="26"/>
        <v>0</v>
      </c>
    </row>
    <row r="259" spans="1:10" ht="22.5" x14ac:dyDescent="0.2">
      <c r="A259" s="2"/>
      <c r="B259" s="232">
        <v>147</v>
      </c>
      <c r="C259" s="39" t="s">
        <v>733</v>
      </c>
      <c r="D259" s="40" t="s">
        <v>734</v>
      </c>
      <c r="E259" s="39" t="s">
        <v>353</v>
      </c>
      <c r="F259" s="41">
        <v>8</v>
      </c>
      <c r="G259" s="13"/>
      <c r="H259" s="52">
        <f>F259*G259</f>
        <v>0</v>
      </c>
      <c r="I259" s="13"/>
      <c r="J259" s="52">
        <f t="shared" si="26"/>
        <v>0</v>
      </c>
    </row>
    <row r="260" spans="1:10" ht="33.75" x14ac:dyDescent="0.2">
      <c r="A260" s="2"/>
      <c r="B260" s="232">
        <v>148</v>
      </c>
      <c r="C260" s="39" t="s">
        <v>351</v>
      </c>
      <c r="D260" s="40" t="s">
        <v>758</v>
      </c>
      <c r="E260" s="39" t="s">
        <v>371</v>
      </c>
      <c r="F260" s="41">
        <v>8</v>
      </c>
      <c r="G260" s="52">
        <f>G261*3+G262</f>
        <v>0</v>
      </c>
      <c r="H260" s="52">
        <f>F260*G260</f>
        <v>0</v>
      </c>
      <c r="I260" s="13"/>
      <c r="J260" s="52">
        <f t="shared" si="26"/>
        <v>0</v>
      </c>
    </row>
    <row r="261" spans="1:10" ht="33.75" x14ac:dyDescent="0.2">
      <c r="A261" s="2"/>
      <c r="B261" s="233" t="s">
        <v>3225</v>
      </c>
      <c r="C261" s="22" t="s">
        <v>759</v>
      </c>
      <c r="D261" s="23" t="s">
        <v>760</v>
      </c>
      <c r="E261" s="22" t="s">
        <v>353</v>
      </c>
      <c r="F261" s="24">
        <v>8</v>
      </c>
      <c r="G261" s="13"/>
      <c r="H261" s="52">
        <f>F261*G261*3</f>
        <v>0</v>
      </c>
      <c r="I261" s="13"/>
      <c r="J261" s="52">
        <f t="shared" si="26"/>
        <v>0</v>
      </c>
    </row>
    <row r="262" spans="1:10" ht="22.5" x14ac:dyDescent="0.2">
      <c r="A262" s="2"/>
      <c r="B262" s="233" t="s">
        <v>3226</v>
      </c>
      <c r="C262" s="22" t="s">
        <v>761</v>
      </c>
      <c r="D262" s="23" t="s">
        <v>762</v>
      </c>
      <c r="E262" s="22" t="s">
        <v>353</v>
      </c>
      <c r="F262" s="24">
        <v>8</v>
      </c>
      <c r="G262" s="13"/>
      <c r="H262" s="52">
        <f>F262*G262</f>
        <v>0</v>
      </c>
      <c r="I262" s="13"/>
      <c r="J262" s="52">
        <f t="shared" si="26"/>
        <v>0</v>
      </c>
    </row>
    <row r="263" spans="1:10" ht="33.75" x14ac:dyDescent="0.2">
      <c r="A263" s="2"/>
      <c r="B263" s="232">
        <v>149</v>
      </c>
      <c r="C263" s="39" t="s">
        <v>351</v>
      </c>
      <c r="D263" s="40" t="s">
        <v>740</v>
      </c>
      <c r="E263" s="39" t="s">
        <v>353</v>
      </c>
      <c r="F263" s="41">
        <v>40</v>
      </c>
      <c r="G263" s="13"/>
      <c r="H263" s="52">
        <f>F263*G263</f>
        <v>0</v>
      </c>
      <c r="I263" s="13"/>
      <c r="J263" s="52">
        <f t="shared" si="26"/>
        <v>0</v>
      </c>
    </row>
    <row r="264" spans="1:10" ht="33.75" x14ac:dyDescent="0.2">
      <c r="A264" s="2"/>
      <c r="B264" s="232">
        <v>150</v>
      </c>
      <c r="C264" s="39" t="s">
        <v>351</v>
      </c>
      <c r="D264" s="40" t="s">
        <v>658</v>
      </c>
      <c r="E264" s="39" t="s">
        <v>353</v>
      </c>
      <c r="F264" s="41">
        <v>266</v>
      </c>
      <c r="G264" s="52">
        <f>G265+G266</f>
        <v>0</v>
      </c>
      <c r="H264" s="52">
        <f>F264*G264</f>
        <v>0</v>
      </c>
      <c r="I264" s="13"/>
      <c r="J264" s="52">
        <f t="shared" si="26"/>
        <v>0</v>
      </c>
    </row>
    <row r="265" spans="1:10" ht="22.5" x14ac:dyDescent="0.2">
      <c r="A265" s="2"/>
      <c r="B265" s="233" t="s">
        <v>3227</v>
      </c>
      <c r="C265" s="22" t="s">
        <v>660</v>
      </c>
      <c r="D265" s="23" t="s">
        <v>661</v>
      </c>
      <c r="E265" s="22" t="s">
        <v>662</v>
      </c>
      <c r="F265" s="24">
        <v>266</v>
      </c>
      <c r="G265" s="13"/>
      <c r="H265" s="52">
        <f>F265*G265</f>
        <v>0</v>
      </c>
      <c r="I265" s="13"/>
      <c r="J265" s="52">
        <f t="shared" si="26"/>
        <v>0</v>
      </c>
    </row>
    <row r="266" spans="1:10" ht="34.5" thickBot="1" x14ac:dyDescent="0.25">
      <c r="A266" s="2"/>
      <c r="B266" s="233" t="s">
        <v>3228</v>
      </c>
      <c r="C266" s="22" t="s">
        <v>765</v>
      </c>
      <c r="D266" s="23" t="s">
        <v>766</v>
      </c>
      <c r="E266" s="22" t="s">
        <v>353</v>
      </c>
      <c r="F266" s="24">
        <v>266</v>
      </c>
      <c r="G266" s="13"/>
      <c r="H266" s="52">
        <f>F266*G266</f>
        <v>0</v>
      </c>
      <c r="I266" s="13"/>
      <c r="J266" s="52">
        <f t="shared" si="26"/>
        <v>0</v>
      </c>
    </row>
    <row r="267" spans="1:10" ht="13.5" thickBot="1" x14ac:dyDescent="0.25">
      <c r="A267" s="2"/>
      <c r="B267" s="234"/>
      <c r="C267" s="30"/>
      <c r="D267" s="31" t="s">
        <v>767</v>
      </c>
      <c r="E267" s="30"/>
      <c r="F267" s="29"/>
      <c r="G267" s="10"/>
      <c r="H267" s="52">
        <f>H269+H271+H272+H273+H274+H275+H276+H277+H278+H279+H280+H281+H282+H283+H284+H285+H287+H289+H291+H292+H293+H294+H295+H296+H301+H303+H304+H305+H306+H307+H308+H309+H311+H312+H313+H314+H315+H318+H319+H322+H323+H324+H325+H326</f>
        <v>0</v>
      </c>
      <c r="I267" s="13"/>
      <c r="J267" s="52">
        <f t="shared" si="26"/>
        <v>0</v>
      </c>
    </row>
    <row r="268" spans="1:10" ht="13.5" thickBot="1" x14ac:dyDescent="0.25">
      <c r="A268" s="2"/>
      <c r="B268" s="235"/>
      <c r="C268" s="6"/>
      <c r="D268" s="7" t="s">
        <v>705</v>
      </c>
      <c r="E268" s="10"/>
      <c r="F268" s="10"/>
      <c r="G268" s="10"/>
      <c r="H268" s="10"/>
      <c r="I268" s="10"/>
      <c r="J268" s="10"/>
    </row>
    <row r="269" spans="1:10" ht="34.5" thickBot="1" x14ac:dyDescent="0.25">
      <c r="A269" s="2"/>
      <c r="B269" s="232">
        <v>151</v>
      </c>
      <c r="C269" s="39" t="s">
        <v>351</v>
      </c>
      <c r="D269" s="40" t="s">
        <v>769</v>
      </c>
      <c r="E269" s="39" t="s">
        <v>353</v>
      </c>
      <c r="F269" s="41">
        <v>5</v>
      </c>
      <c r="G269" s="13"/>
      <c r="H269" s="52">
        <f>F269*G269</f>
        <v>0</v>
      </c>
      <c r="I269" s="13"/>
      <c r="J269" s="52">
        <f>H269+I269</f>
        <v>0</v>
      </c>
    </row>
    <row r="270" spans="1:10" ht="13.5" thickBot="1" x14ac:dyDescent="0.25">
      <c r="A270" s="2"/>
      <c r="B270" s="235"/>
      <c r="C270" s="6"/>
      <c r="D270" s="7" t="s">
        <v>627</v>
      </c>
      <c r="E270" s="10"/>
      <c r="F270" s="10"/>
      <c r="G270" s="10"/>
      <c r="H270" s="10"/>
      <c r="I270" s="10"/>
      <c r="J270" s="10"/>
    </row>
    <row r="271" spans="1:10" ht="33.75" x14ac:dyDescent="0.2">
      <c r="A271" s="2"/>
      <c r="B271" s="232">
        <v>152</v>
      </c>
      <c r="C271" s="39" t="s">
        <v>351</v>
      </c>
      <c r="D271" s="40" t="s">
        <v>752</v>
      </c>
      <c r="E271" s="39" t="s">
        <v>353</v>
      </c>
      <c r="F271" s="41">
        <v>51</v>
      </c>
      <c r="G271" s="13"/>
      <c r="H271" s="52">
        <f t="shared" ref="H271:H285" si="27">F271*G271</f>
        <v>0</v>
      </c>
      <c r="I271" s="13"/>
      <c r="J271" s="52">
        <f t="shared" ref="J271:J285" si="28">H271+I271</f>
        <v>0</v>
      </c>
    </row>
    <row r="272" spans="1:10" ht="33.75" x14ac:dyDescent="0.2">
      <c r="A272" s="2"/>
      <c r="B272" s="232">
        <v>153</v>
      </c>
      <c r="C272" s="39" t="s">
        <v>351</v>
      </c>
      <c r="D272" s="40" t="s">
        <v>772</v>
      </c>
      <c r="E272" s="39" t="s">
        <v>353</v>
      </c>
      <c r="F272" s="41">
        <v>50</v>
      </c>
      <c r="G272" s="13"/>
      <c r="H272" s="52">
        <f t="shared" si="27"/>
        <v>0</v>
      </c>
      <c r="I272" s="13"/>
      <c r="J272" s="52">
        <f t="shared" si="28"/>
        <v>0</v>
      </c>
    </row>
    <row r="273" spans="1:10" ht="33.75" x14ac:dyDescent="0.2">
      <c r="A273" s="2"/>
      <c r="B273" s="232">
        <v>154</v>
      </c>
      <c r="C273" s="39" t="s">
        <v>351</v>
      </c>
      <c r="D273" s="40" t="s">
        <v>774</v>
      </c>
      <c r="E273" s="39" t="s">
        <v>353</v>
      </c>
      <c r="F273" s="41">
        <v>53</v>
      </c>
      <c r="G273" s="13"/>
      <c r="H273" s="52">
        <f t="shared" si="27"/>
        <v>0</v>
      </c>
      <c r="I273" s="13"/>
      <c r="J273" s="52">
        <f t="shared" si="28"/>
        <v>0</v>
      </c>
    </row>
    <row r="274" spans="1:10" ht="33.75" x14ac:dyDescent="0.2">
      <c r="A274" s="2"/>
      <c r="B274" s="232">
        <v>155</v>
      </c>
      <c r="C274" s="39" t="s">
        <v>351</v>
      </c>
      <c r="D274" s="40" t="s">
        <v>776</v>
      </c>
      <c r="E274" s="39" t="s">
        <v>353</v>
      </c>
      <c r="F274" s="41">
        <v>42</v>
      </c>
      <c r="G274" s="13"/>
      <c r="H274" s="52">
        <f t="shared" si="27"/>
        <v>0</v>
      </c>
      <c r="I274" s="13"/>
      <c r="J274" s="52">
        <f t="shared" si="28"/>
        <v>0</v>
      </c>
    </row>
    <row r="275" spans="1:10" ht="33.75" x14ac:dyDescent="0.2">
      <c r="A275" s="2"/>
      <c r="B275" s="232">
        <v>156</v>
      </c>
      <c r="C275" s="39" t="s">
        <v>351</v>
      </c>
      <c r="D275" s="40" t="s">
        <v>778</v>
      </c>
      <c r="E275" s="39" t="s">
        <v>353</v>
      </c>
      <c r="F275" s="41">
        <v>131</v>
      </c>
      <c r="G275" s="13"/>
      <c r="H275" s="52">
        <f t="shared" si="27"/>
        <v>0</v>
      </c>
      <c r="I275" s="13"/>
      <c r="J275" s="52">
        <f t="shared" si="28"/>
        <v>0</v>
      </c>
    </row>
    <row r="276" spans="1:10" ht="33.75" x14ac:dyDescent="0.2">
      <c r="A276" s="2"/>
      <c r="B276" s="232">
        <v>157</v>
      </c>
      <c r="C276" s="39" t="s">
        <v>351</v>
      </c>
      <c r="D276" s="40" t="s">
        <v>780</v>
      </c>
      <c r="E276" s="39" t="s">
        <v>353</v>
      </c>
      <c r="F276" s="41">
        <v>6</v>
      </c>
      <c r="G276" s="13"/>
      <c r="H276" s="52">
        <f t="shared" si="27"/>
        <v>0</v>
      </c>
      <c r="I276" s="13"/>
      <c r="J276" s="52">
        <f t="shared" si="28"/>
        <v>0</v>
      </c>
    </row>
    <row r="277" spans="1:10" ht="33.75" x14ac:dyDescent="0.2">
      <c r="A277" s="2"/>
      <c r="B277" s="232">
        <v>158</v>
      </c>
      <c r="C277" s="39" t="s">
        <v>351</v>
      </c>
      <c r="D277" s="40" t="s">
        <v>782</v>
      </c>
      <c r="E277" s="39" t="s">
        <v>353</v>
      </c>
      <c r="F277" s="41">
        <v>69</v>
      </c>
      <c r="G277" s="13"/>
      <c r="H277" s="52">
        <f t="shared" si="27"/>
        <v>0</v>
      </c>
      <c r="I277" s="13"/>
      <c r="J277" s="52">
        <f t="shared" si="28"/>
        <v>0</v>
      </c>
    </row>
    <row r="278" spans="1:10" ht="33.75" x14ac:dyDescent="0.2">
      <c r="A278" s="2"/>
      <c r="B278" s="232">
        <v>159</v>
      </c>
      <c r="C278" s="39" t="s">
        <v>351</v>
      </c>
      <c r="D278" s="40" t="s">
        <v>784</v>
      </c>
      <c r="E278" s="39" t="s">
        <v>353</v>
      </c>
      <c r="F278" s="41">
        <v>49</v>
      </c>
      <c r="G278" s="13"/>
      <c r="H278" s="52">
        <f t="shared" si="27"/>
        <v>0</v>
      </c>
      <c r="I278" s="13"/>
      <c r="J278" s="52">
        <f t="shared" si="28"/>
        <v>0</v>
      </c>
    </row>
    <row r="279" spans="1:10" ht="33.75" x14ac:dyDescent="0.2">
      <c r="A279" s="2"/>
      <c r="B279" s="232">
        <v>160</v>
      </c>
      <c r="C279" s="39" t="s">
        <v>351</v>
      </c>
      <c r="D279" s="40" t="s">
        <v>786</v>
      </c>
      <c r="E279" s="39" t="s">
        <v>353</v>
      </c>
      <c r="F279" s="41">
        <v>275</v>
      </c>
      <c r="G279" s="13"/>
      <c r="H279" s="52">
        <f t="shared" si="27"/>
        <v>0</v>
      </c>
      <c r="I279" s="13"/>
      <c r="J279" s="52">
        <f t="shared" si="28"/>
        <v>0</v>
      </c>
    </row>
    <row r="280" spans="1:10" ht="33.75" x14ac:dyDescent="0.2">
      <c r="A280" s="2"/>
      <c r="B280" s="232">
        <v>161</v>
      </c>
      <c r="C280" s="39" t="s">
        <v>351</v>
      </c>
      <c r="D280" s="40" t="s">
        <v>788</v>
      </c>
      <c r="E280" s="39" t="s">
        <v>353</v>
      </c>
      <c r="F280" s="41">
        <v>38</v>
      </c>
      <c r="G280" s="13"/>
      <c r="H280" s="52">
        <f t="shared" si="27"/>
        <v>0</v>
      </c>
      <c r="I280" s="13"/>
      <c r="J280" s="52">
        <f t="shared" si="28"/>
        <v>0</v>
      </c>
    </row>
    <row r="281" spans="1:10" ht="33.75" x14ac:dyDescent="0.2">
      <c r="A281" s="2"/>
      <c r="B281" s="232">
        <v>162</v>
      </c>
      <c r="C281" s="39" t="s">
        <v>351</v>
      </c>
      <c r="D281" s="40" t="s">
        <v>790</v>
      </c>
      <c r="E281" s="39" t="s">
        <v>353</v>
      </c>
      <c r="F281" s="41">
        <v>28</v>
      </c>
      <c r="G281" s="13"/>
      <c r="H281" s="52">
        <f t="shared" si="27"/>
        <v>0</v>
      </c>
      <c r="I281" s="13"/>
      <c r="J281" s="52">
        <f t="shared" si="28"/>
        <v>0</v>
      </c>
    </row>
    <row r="282" spans="1:10" ht="33.75" x14ac:dyDescent="0.2">
      <c r="A282" s="2"/>
      <c r="B282" s="232">
        <v>163</v>
      </c>
      <c r="C282" s="39" t="s">
        <v>351</v>
      </c>
      <c r="D282" s="40" t="s">
        <v>792</v>
      </c>
      <c r="E282" s="39" t="s">
        <v>353</v>
      </c>
      <c r="F282" s="41">
        <v>11</v>
      </c>
      <c r="G282" s="13"/>
      <c r="H282" s="52">
        <f t="shared" si="27"/>
        <v>0</v>
      </c>
      <c r="I282" s="13"/>
      <c r="J282" s="52">
        <f t="shared" si="28"/>
        <v>0</v>
      </c>
    </row>
    <row r="283" spans="1:10" ht="33.75" x14ac:dyDescent="0.2">
      <c r="A283" s="2"/>
      <c r="B283" s="232">
        <v>164</v>
      </c>
      <c r="C283" s="39" t="s">
        <v>351</v>
      </c>
      <c r="D283" s="40" t="s">
        <v>794</v>
      </c>
      <c r="E283" s="39" t="s">
        <v>353</v>
      </c>
      <c r="F283" s="41">
        <v>42</v>
      </c>
      <c r="G283" s="13"/>
      <c r="H283" s="52">
        <f t="shared" si="27"/>
        <v>0</v>
      </c>
      <c r="I283" s="13"/>
      <c r="J283" s="52">
        <f t="shared" si="28"/>
        <v>0</v>
      </c>
    </row>
    <row r="284" spans="1:10" ht="33.75" x14ac:dyDescent="0.2">
      <c r="A284" s="2"/>
      <c r="B284" s="232">
        <v>165</v>
      </c>
      <c r="C284" s="39" t="s">
        <v>351</v>
      </c>
      <c r="D284" s="40" t="s">
        <v>796</v>
      </c>
      <c r="E284" s="39" t="s">
        <v>353</v>
      </c>
      <c r="F284" s="41">
        <v>5</v>
      </c>
      <c r="G284" s="13"/>
      <c r="H284" s="52">
        <f t="shared" si="27"/>
        <v>0</v>
      </c>
      <c r="I284" s="13"/>
      <c r="J284" s="52">
        <f t="shared" si="28"/>
        <v>0</v>
      </c>
    </row>
    <row r="285" spans="1:10" ht="34.5" thickBot="1" x14ac:dyDescent="0.25">
      <c r="A285" s="2"/>
      <c r="B285" s="232">
        <v>166</v>
      </c>
      <c r="C285" s="39" t="s">
        <v>351</v>
      </c>
      <c r="D285" s="40" t="s">
        <v>754</v>
      </c>
      <c r="E285" s="39" t="s">
        <v>353</v>
      </c>
      <c r="F285" s="41">
        <v>19</v>
      </c>
      <c r="G285" s="13"/>
      <c r="H285" s="52">
        <f t="shared" si="27"/>
        <v>0</v>
      </c>
      <c r="I285" s="13"/>
      <c r="J285" s="52">
        <f t="shared" si="28"/>
        <v>0</v>
      </c>
    </row>
    <row r="286" spans="1:10" ht="13.5" thickBot="1" x14ac:dyDescent="0.25">
      <c r="A286" s="2"/>
      <c r="B286" s="235"/>
      <c r="C286" s="6"/>
      <c r="D286" s="7" t="s">
        <v>798</v>
      </c>
      <c r="E286" s="10"/>
      <c r="F286" s="10"/>
      <c r="G286" s="10"/>
      <c r="H286" s="10"/>
      <c r="I286" s="10"/>
      <c r="J286" s="10"/>
    </row>
    <row r="287" spans="1:10" ht="34.5" thickBot="1" x14ac:dyDescent="0.25">
      <c r="A287" s="2"/>
      <c r="B287" s="232">
        <v>167</v>
      </c>
      <c r="C287" s="39" t="s">
        <v>351</v>
      </c>
      <c r="D287" s="40" t="s">
        <v>800</v>
      </c>
      <c r="E287" s="39" t="s">
        <v>353</v>
      </c>
      <c r="F287" s="41">
        <v>4299</v>
      </c>
      <c r="G287" s="13"/>
      <c r="H287" s="52">
        <f>F287*G287</f>
        <v>0</v>
      </c>
      <c r="I287" s="13"/>
      <c r="J287" s="52">
        <f>H287+I287</f>
        <v>0</v>
      </c>
    </row>
    <row r="288" spans="1:10" ht="13.5" thickBot="1" x14ac:dyDescent="0.25">
      <c r="A288" s="2"/>
      <c r="B288" s="235"/>
      <c r="C288" s="6"/>
      <c r="D288" s="7" t="s">
        <v>801</v>
      </c>
      <c r="E288" s="10"/>
      <c r="F288" s="10"/>
      <c r="G288" s="10"/>
      <c r="H288" s="10"/>
      <c r="I288" s="10"/>
      <c r="J288" s="10"/>
    </row>
    <row r="289" spans="1:10" ht="34.5" thickBot="1" x14ac:dyDescent="0.25">
      <c r="A289" s="2"/>
      <c r="B289" s="232">
        <v>168</v>
      </c>
      <c r="C289" s="39" t="s">
        <v>351</v>
      </c>
      <c r="D289" s="40" t="s">
        <v>803</v>
      </c>
      <c r="E289" s="39" t="s">
        <v>353</v>
      </c>
      <c r="F289" s="41">
        <v>772</v>
      </c>
      <c r="G289" s="13"/>
      <c r="H289" s="52">
        <f>F289*G289</f>
        <v>0</v>
      </c>
      <c r="I289" s="13"/>
      <c r="J289" s="52">
        <f>H289+I289</f>
        <v>0</v>
      </c>
    </row>
    <row r="290" spans="1:10" ht="13.5" thickBot="1" x14ac:dyDescent="0.25">
      <c r="A290" s="2"/>
      <c r="B290" s="235"/>
      <c r="C290" s="6"/>
      <c r="D290" s="7" t="s">
        <v>804</v>
      </c>
      <c r="E290" s="10"/>
      <c r="F290" s="10"/>
      <c r="G290" s="10"/>
      <c r="H290" s="10"/>
      <c r="I290" s="10"/>
      <c r="J290" s="10"/>
    </row>
    <row r="291" spans="1:10" ht="33.75" x14ac:dyDescent="0.2">
      <c r="A291" s="2"/>
      <c r="B291" s="232">
        <v>169</v>
      </c>
      <c r="C291" s="39" t="s">
        <v>351</v>
      </c>
      <c r="D291" s="40" t="s">
        <v>806</v>
      </c>
      <c r="E291" s="39" t="s">
        <v>353</v>
      </c>
      <c r="F291" s="41">
        <v>186</v>
      </c>
      <c r="G291" s="13"/>
      <c r="H291" s="52">
        <f>F291*G291</f>
        <v>0</v>
      </c>
      <c r="I291" s="13"/>
      <c r="J291" s="52">
        <f t="shared" ref="J291:J298" si="29">H291+I291</f>
        <v>0</v>
      </c>
    </row>
    <row r="292" spans="1:10" ht="33.75" x14ac:dyDescent="0.2">
      <c r="A292" s="2"/>
      <c r="B292" s="232">
        <v>170</v>
      </c>
      <c r="C292" s="39" t="s">
        <v>351</v>
      </c>
      <c r="D292" s="40" t="s">
        <v>808</v>
      </c>
      <c r="E292" s="39" t="s">
        <v>353</v>
      </c>
      <c r="F292" s="41">
        <v>405</v>
      </c>
      <c r="G292" s="13"/>
      <c r="H292" s="52">
        <f>F292*G292</f>
        <v>0</v>
      </c>
      <c r="I292" s="13"/>
      <c r="J292" s="52">
        <f t="shared" si="29"/>
        <v>0</v>
      </c>
    </row>
    <row r="293" spans="1:10" ht="33.75" x14ac:dyDescent="0.2">
      <c r="A293" s="2"/>
      <c r="B293" s="232">
        <v>171</v>
      </c>
      <c r="C293" s="39" t="s">
        <v>351</v>
      </c>
      <c r="D293" s="40" t="s">
        <v>810</v>
      </c>
      <c r="E293" s="39" t="s">
        <v>353</v>
      </c>
      <c r="F293" s="41">
        <v>131</v>
      </c>
      <c r="G293" s="13"/>
      <c r="H293" s="52">
        <f>F293*G293</f>
        <v>0</v>
      </c>
      <c r="I293" s="13"/>
      <c r="J293" s="52">
        <f t="shared" si="29"/>
        <v>0</v>
      </c>
    </row>
    <row r="294" spans="1:10" ht="33.75" x14ac:dyDescent="0.2">
      <c r="A294" s="2"/>
      <c r="B294" s="232">
        <v>172</v>
      </c>
      <c r="C294" s="39" t="s">
        <v>351</v>
      </c>
      <c r="D294" s="40" t="s">
        <v>812</v>
      </c>
      <c r="E294" s="39" t="s">
        <v>353</v>
      </c>
      <c r="F294" s="41">
        <v>646</v>
      </c>
      <c r="G294" s="13"/>
      <c r="H294" s="52">
        <f>F294*G294</f>
        <v>0</v>
      </c>
      <c r="I294" s="13"/>
      <c r="J294" s="52">
        <f t="shared" si="29"/>
        <v>0</v>
      </c>
    </row>
    <row r="295" spans="1:10" ht="34.5" thickBot="1" x14ac:dyDescent="0.25">
      <c r="A295" s="2"/>
      <c r="B295" s="232">
        <v>173</v>
      </c>
      <c r="C295" s="39" t="s">
        <v>351</v>
      </c>
      <c r="D295" s="40" t="s">
        <v>814</v>
      </c>
      <c r="E295" s="39" t="s">
        <v>371</v>
      </c>
      <c r="F295" s="41">
        <v>1</v>
      </c>
      <c r="G295" s="13"/>
      <c r="H295" s="52">
        <f>F295*G295</f>
        <v>0</v>
      </c>
      <c r="I295" s="13"/>
      <c r="J295" s="52">
        <f t="shared" si="29"/>
        <v>0</v>
      </c>
    </row>
    <row r="296" spans="1:10" ht="34.5" thickBot="1" x14ac:dyDescent="0.25">
      <c r="A296" s="2"/>
      <c r="B296" s="232">
        <v>174</v>
      </c>
      <c r="C296" s="39" t="s">
        <v>351</v>
      </c>
      <c r="D296" s="40" t="s">
        <v>728</v>
      </c>
      <c r="E296" s="39" t="s">
        <v>358</v>
      </c>
      <c r="F296" s="41">
        <v>7.2</v>
      </c>
      <c r="G296" s="56"/>
      <c r="H296" s="52">
        <f>H297+H298</f>
        <v>0</v>
      </c>
      <c r="I296" s="13"/>
      <c r="J296" s="52">
        <f t="shared" si="29"/>
        <v>0</v>
      </c>
    </row>
    <row r="297" spans="1:10" ht="22.5" x14ac:dyDescent="0.2">
      <c r="A297" s="2"/>
      <c r="B297" s="233" t="s">
        <v>3229</v>
      </c>
      <c r="C297" s="22" t="s">
        <v>729</v>
      </c>
      <c r="D297" s="23" t="s">
        <v>730</v>
      </c>
      <c r="E297" s="22" t="s">
        <v>438</v>
      </c>
      <c r="F297" s="24">
        <v>4.32</v>
      </c>
      <c r="G297" s="13"/>
      <c r="H297" s="52">
        <f>F297*G297</f>
        <v>0</v>
      </c>
      <c r="I297" s="13"/>
      <c r="J297" s="52">
        <f t="shared" si="29"/>
        <v>0</v>
      </c>
    </row>
    <row r="298" spans="1:10" ht="34.5" thickBot="1" x14ac:dyDescent="0.25">
      <c r="A298" s="2"/>
      <c r="B298" s="233" t="s">
        <v>3230</v>
      </c>
      <c r="C298" s="22" t="s">
        <v>351</v>
      </c>
      <c r="D298" s="23" t="s">
        <v>731</v>
      </c>
      <c r="E298" s="22" t="s">
        <v>438</v>
      </c>
      <c r="F298" s="24">
        <v>4.32</v>
      </c>
      <c r="G298" s="13"/>
      <c r="H298" s="52">
        <f>F298*G298</f>
        <v>0</v>
      </c>
      <c r="I298" s="13"/>
      <c r="J298" s="52">
        <f t="shared" si="29"/>
        <v>0</v>
      </c>
    </row>
    <row r="299" spans="1:10" ht="23.25" thickBot="1" x14ac:dyDescent="0.25">
      <c r="A299" s="2"/>
      <c r="B299" s="235"/>
      <c r="C299" s="6"/>
      <c r="D299" s="7" t="s">
        <v>816</v>
      </c>
      <c r="E299" s="10"/>
      <c r="F299" s="10"/>
      <c r="G299" s="10"/>
      <c r="H299" s="10"/>
      <c r="I299" s="10"/>
      <c r="J299" s="10"/>
    </row>
    <row r="300" spans="1:10" ht="13.5" thickBot="1" x14ac:dyDescent="0.25">
      <c r="A300" s="2"/>
      <c r="B300" s="236"/>
      <c r="C300" s="7"/>
      <c r="D300" s="7" t="s">
        <v>817</v>
      </c>
      <c r="E300" s="10"/>
      <c r="F300" s="10"/>
      <c r="G300" s="10"/>
      <c r="H300" s="10"/>
      <c r="I300" s="10"/>
      <c r="J300" s="10"/>
    </row>
    <row r="301" spans="1:10" ht="34.5" thickBot="1" x14ac:dyDescent="0.25">
      <c r="A301" s="2"/>
      <c r="B301" s="232">
        <v>175</v>
      </c>
      <c r="C301" s="39" t="s">
        <v>351</v>
      </c>
      <c r="D301" s="40" t="s">
        <v>819</v>
      </c>
      <c r="E301" s="39" t="s">
        <v>353</v>
      </c>
      <c r="F301" s="41">
        <v>1</v>
      </c>
      <c r="G301" s="13"/>
      <c r="H301" s="52">
        <f>F301*G301</f>
        <v>0</v>
      </c>
      <c r="I301" s="13"/>
      <c r="J301" s="52">
        <f>H301+I301</f>
        <v>0</v>
      </c>
    </row>
    <row r="302" spans="1:10" ht="13.5" thickBot="1" x14ac:dyDescent="0.25">
      <c r="A302" s="2"/>
      <c r="B302" s="235"/>
      <c r="C302" s="6"/>
      <c r="D302" s="7" t="s">
        <v>820</v>
      </c>
      <c r="E302" s="10"/>
      <c r="F302" s="10"/>
      <c r="G302" s="10"/>
      <c r="H302" s="10"/>
      <c r="I302" s="10"/>
      <c r="J302" s="10"/>
    </row>
    <row r="303" spans="1:10" ht="33.75" x14ac:dyDescent="0.2">
      <c r="A303" s="2"/>
      <c r="B303" s="232">
        <v>176</v>
      </c>
      <c r="C303" s="39" t="s">
        <v>351</v>
      </c>
      <c r="D303" s="40" t="s">
        <v>822</v>
      </c>
      <c r="E303" s="39" t="s">
        <v>353</v>
      </c>
      <c r="F303" s="41">
        <v>36</v>
      </c>
      <c r="G303" s="13"/>
      <c r="H303" s="52">
        <f t="shared" ref="H303:H309" si="30">F303*G303</f>
        <v>0</v>
      </c>
      <c r="I303" s="13"/>
      <c r="J303" s="52">
        <f t="shared" ref="J303:J309" si="31">H303+I303</f>
        <v>0</v>
      </c>
    </row>
    <row r="304" spans="1:10" ht="33.75" x14ac:dyDescent="0.2">
      <c r="A304" s="2"/>
      <c r="B304" s="232">
        <v>177</v>
      </c>
      <c r="C304" s="39" t="s">
        <v>351</v>
      </c>
      <c r="D304" s="40" t="s">
        <v>824</v>
      </c>
      <c r="E304" s="39" t="s">
        <v>353</v>
      </c>
      <c r="F304" s="41">
        <v>70</v>
      </c>
      <c r="G304" s="13"/>
      <c r="H304" s="52">
        <f t="shared" si="30"/>
        <v>0</v>
      </c>
      <c r="I304" s="13"/>
      <c r="J304" s="52">
        <f t="shared" si="31"/>
        <v>0</v>
      </c>
    </row>
    <row r="305" spans="1:10" ht="33.75" x14ac:dyDescent="0.2">
      <c r="A305" s="2"/>
      <c r="B305" s="232">
        <v>178</v>
      </c>
      <c r="C305" s="39" t="s">
        <v>351</v>
      </c>
      <c r="D305" s="40" t="s">
        <v>676</v>
      </c>
      <c r="E305" s="39" t="s">
        <v>353</v>
      </c>
      <c r="F305" s="41">
        <v>75</v>
      </c>
      <c r="G305" s="13"/>
      <c r="H305" s="52">
        <f t="shared" si="30"/>
        <v>0</v>
      </c>
      <c r="I305" s="13"/>
      <c r="J305" s="52">
        <f t="shared" si="31"/>
        <v>0</v>
      </c>
    </row>
    <row r="306" spans="1:10" ht="33.75" x14ac:dyDescent="0.2">
      <c r="A306" s="2"/>
      <c r="B306" s="232">
        <v>179</v>
      </c>
      <c r="C306" s="39" t="s">
        <v>351</v>
      </c>
      <c r="D306" s="40" t="s">
        <v>827</v>
      </c>
      <c r="E306" s="39" t="s">
        <v>353</v>
      </c>
      <c r="F306" s="41">
        <v>40</v>
      </c>
      <c r="G306" s="13"/>
      <c r="H306" s="52">
        <f t="shared" si="30"/>
        <v>0</v>
      </c>
      <c r="I306" s="13"/>
      <c r="J306" s="52">
        <f t="shared" si="31"/>
        <v>0</v>
      </c>
    </row>
    <row r="307" spans="1:10" ht="33.75" x14ac:dyDescent="0.2">
      <c r="A307" s="2"/>
      <c r="B307" s="232">
        <v>180</v>
      </c>
      <c r="C307" s="39" t="s">
        <v>351</v>
      </c>
      <c r="D307" s="40" t="s">
        <v>829</v>
      </c>
      <c r="E307" s="39" t="s">
        <v>353</v>
      </c>
      <c r="F307" s="41">
        <v>17</v>
      </c>
      <c r="G307" s="13"/>
      <c r="H307" s="52">
        <f t="shared" si="30"/>
        <v>0</v>
      </c>
      <c r="I307" s="13"/>
      <c r="J307" s="52">
        <f t="shared" si="31"/>
        <v>0</v>
      </c>
    </row>
    <row r="308" spans="1:10" ht="33.75" x14ac:dyDescent="0.2">
      <c r="A308" s="2"/>
      <c r="B308" s="232">
        <v>181</v>
      </c>
      <c r="C308" s="39" t="s">
        <v>351</v>
      </c>
      <c r="D308" s="40" t="s">
        <v>831</v>
      </c>
      <c r="E308" s="39" t="s">
        <v>353</v>
      </c>
      <c r="F308" s="41">
        <v>48</v>
      </c>
      <c r="G308" s="13"/>
      <c r="H308" s="52">
        <f t="shared" si="30"/>
        <v>0</v>
      </c>
      <c r="I308" s="13"/>
      <c r="J308" s="52">
        <f t="shared" si="31"/>
        <v>0</v>
      </c>
    </row>
    <row r="309" spans="1:10" ht="34.5" thickBot="1" x14ac:dyDescent="0.25">
      <c r="A309" s="2"/>
      <c r="B309" s="232">
        <v>182</v>
      </c>
      <c r="C309" s="39" t="s">
        <v>351</v>
      </c>
      <c r="D309" s="40" t="s">
        <v>833</v>
      </c>
      <c r="E309" s="39" t="s">
        <v>353</v>
      </c>
      <c r="F309" s="41">
        <v>51</v>
      </c>
      <c r="G309" s="13"/>
      <c r="H309" s="52">
        <f t="shared" si="30"/>
        <v>0</v>
      </c>
      <c r="I309" s="13"/>
      <c r="J309" s="52">
        <f t="shared" si="31"/>
        <v>0</v>
      </c>
    </row>
    <row r="310" spans="1:10" ht="13.5" thickBot="1" x14ac:dyDescent="0.25">
      <c r="A310" s="2"/>
      <c r="B310" s="235"/>
      <c r="C310" s="6"/>
      <c r="D310" s="7" t="s">
        <v>834</v>
      </c>
      <c r="E310" s="10"/>
      <c r="F310" s="10"/>
      <c r="G310" s="10"/>
      <c r="H310" s="10"/>
      <c r="I310" s="10"/>
      <c r="J310" s="10"/>
    </row>
    <row r="311" spans="1:10" ht="33.75" x14ac:dyDescent="0.2">
      <c r="A311" s="2"/>
      <c r="B311" s="232">
        <v>183</v>
      </c>
      <c r="C311" s="39" t="s">
        <v>351</v>
      </c>
      <c r="D311" s="40" t="s">
        <v>836</v>
      </c>
      <c r="E311" s="39" t="s">
        <v>353</v>
      </c>
      <c r="F311" s="41">
        <v>40</v>
      </c>
      <c r="G311" s="13"/>
      <c r="H311" s="52">
        <f>F311*G311</f>
        <v>0</v>
      </c>
      <c r="I311" s="13"/>
      <c r="J311" s="52">
        <f t="shared" ref="J311:J328" si="32">H311+I311</f>
        <v>0</v>
      </c>
    </row>
    <row r="312" spans="1:10" ht="33.75" x14ac:dyDescent="0.2">
      <c r="A312" s="2"/>
      <c r="B312" s="232">
        <v>184</v>
      </c>
      <c r="C312" s="39" t="s">
        <v>351</v>
      </c>
      <c r="D312" s="40" t="s">
        <v>838</v>
      </c>
      <c r="E312" s="39" t="s">
        <v>353</v>
      </c>
      <c r="F312" s="41">
        <v>120</v>
      </c>
      <c r="G312" s="13"/>
      <c r="H312" s="52">
        <f>F312*G312</f>
        <v>0</v>
      </c>
      <c r="I312" s="13"/>
      <c r="J312" s="52">
        <f t="shared" si="32"/>
        <v>0</v>
      </c>
    </row>
    <row r="313" spans="1:10" ht="33.75" x14ac:dyDescent="0.2">
      <c r="A313" s="2"/>
      <c r="B313" s="232">
        <v>185</v>
      </c>
      <c r="C313" s="39" t="s">
        <v>351</v>
      </c>
      <c r="D313" s="40" t="s">
        <v>840</v>
      </c>
      <c r="E313" s="39" t="s">
        <v>353</v>
      </c>
      <c r="F313" s="41">
        <v>120</v>
      </c>
      <c r="G313" s="13"/>
      <c r="H313" s="52">
        <f>F313*G313</f>
        <v>0</v>
      </c>
      <c r="I313" s="13"/>
      <c r="J313" s="52">
        <f t="shared" si="32"/>
        <v>0</v>
      </c>
    </row>
    <row r="314" spans="1:10" ht="22.5" x14ac:dyDescent="0.2">
      <c r="A314" s="2"/>
      <c r="B314" s="232">
        <v>186</v>
      </c>
      <c r="C314" s="39" t="s">
        <v>733</v>
      </c>
      <c r="D314" s="40" t="s">
        <v>734</v>
      </c>
      <c r="E314" s="39" t="s">
        <v>353</v>
      </c>
      <c r="F314" s="41">
        <v>6</v>
      </c>
      <c r="G314" s="13"/>
      <c r="H314" s="52">
        <f>F314*G314</f>
        <v>0</v>
      </c>
      <c r="I314" s="13"/>
      <c r="J314" s="52">
        <f t="shared" si="32"/>
        <v>0</v>
      </c>
    </row>
    <row r="315" spans="1:10" ht="33.75" x14ac:dyDescent="0.2">
      <c r="A315" s="2"/>
      <c r="B315" s="232">
        <v>187</v>
      </c>
      <c r="C315" s="39" t="s">
        <v>351</v>
      </c>
      <c r="D315" s="40" t="s">
        <v>758</v>
      </c>
      <c r="E315" s="39" t="s">
        <v>371</v>
      </c>
      <c r="F315" s="41">
        <v>6</v>
      </c>
      <c r="G315" s="52">
        <f>G316*3+G317</f>
        <v>0</v>
      </c>
      <c r="H315" s="52">
        <f>F315*G315</f>
        <v>0</v>
      </c>
      <c r="I315" s="13"/>
      <c r="J315" s="52">
        <f t="shared" si="32"/>
        <v>0</v>
      </c>
    </row>
    <row r="316" spans="1:10" ht="33.75" x14ac:dyDescent="0.2">
      <c r="A316" s="2"/>
      <c r="B316" s="233" t="s">
        <v>3231</v>
      </c>
      <c r="C316" s="22" t="s">
        <v>759</v>
      </c>
      <c r="D316" s="23" t="s">
        <v>760</v>
      </c>
      <c r="E316" s="22" t="s">
        <v>353</v>
      </c>
      <c r="F316" s="24">
        <v>6</v>
      </c>
      <c r="G316" s="13"/>
      <c r="H316" s="52">
        <f>F316*G316*3</f>
        <v>0</v>
      </c>
      <c r="I316" s="13"/>
      <c r="J316" s="52">
        <f t="shared" si="32"/>
        <v>0</v>
      </c>
    </row>
    <row r="317" spans="1:10" ht="22.5" x14ac:dyDescent="0.2">
      <c r="A317" s="2"/>
      <c r="B317" s="233" t="s">
        <v>3232</v>
      </c>
      <c r="C317" s="22" t="s">
        <v>761</v>
      </c>
      <c r="D317" s="23" t="s">
        <v>762</v>
      </c>
      <c r="E317" s="22" t="s">
        <v>353</v>
      </c>
      <c r="F317" s="24">
        <v>6</v>
      </c>
      <c r="G317" s="13"/>
      <c r="H317" s="52">
        <f t="shared" ref="H317:H326" si="33">F317*G317</f>
        <v>0</v>
      </c>
      <c r="I317" s="13"/>
      <c r="J317" s="52">
        <f t="shared" si="32"/>
        <v>0</v>
      </c>
    </row>
    <row r="318" spans="1:10" ht="33.75" x14ac:dyDescent="0.2">
      <c r="A318" s="2"/>
      <c r="B318" s="232">
        <v>188</v>
      </c>
      <c r="C318" s="39" t="s">
        <v>351</v>
      </c>
      <c r="D318" s="40" t="s">
        <v>740</v>
      </c>
      <c r="E318" s="39" t="s">
        <v>353</v>
      </c>
      <c r="F318" s="41">
        <v>30</v>
      </c>
      <c r="G318" s="13"/>
      <c r="H318" s="52">
        <f t="shared" si="33"/>
        <v>0</v>
      </c>
      <c r="I318" s="13"/>
      <c r="J318" s="52">
        <f t="shared" si="32"/>
        <v>0</v>
      </c>
    </row>
    <row r="319" spans="1:10" ht="33.75" x14ac:dyDescent="0.2">
      <c r="A319" s="2"/>
      <c r="B319" s="232">
        <v>189</v>
      </c>
      <c r="C319" s="39" t="s">
        <v>351</v>
      </c>
      <c r="D319" s="40" t="s">
        <v>658</v>
      </c>
      <c r="E319" s="39" t="s">
        <v>353</v>
      </c>
      <c r="F319" s="41">
        <v>869</v>
      </c>
      <c r="G319" s="52">
        <f>G320+G321</f>
        <v>0</v>
      </c>
      <c r="H319" s="52">
        <f t="shared" si="33"/>
        <v>0</v>
      </c>
      <c r="I319" s="13"/>
      <c r="J319" s="52">
        <f t="shared" si="32"/>
        <v>0</v>
      </c>
    </row>
    <row r="320" spans="1:10" ht="22.5" x14ac:dyDescent="0.2">
      <c r="A320" s="2"/>
      <c r="B320" s="233" t="s">
        <v>3233</v>
      </c>
      <c r="C320" s="22" t="s">
        <v>660</v>
      </c>
      <c r="D320" s="23" t="s">
        <v>845</v>
      </c>
      <c r="E320" s="22" t="s">
        <v>662</v>
      </c>
      <c r="F320" s="24">
        <v>869</v>
      </c>
      <c r="G320" s="13"/>
      <c r="H320" s="52">
        <f t="shared" si="33"/>
        <v>0</v>
      </c>
      <c r="I320" s="13"/>
      <c r="J320" s="52">
        <f t="shared" si="32"/>
        <v>0</v>
      </c>
    </row>
    <row r="321" spans="1:10" ht="33.75" x14ac:dyDescent="0.2">
      <c r="A321" s="2"/>
      <c r="B321" s="233" t="s">
        <v>3234</v>
      </c>
      <c r="C321" s="22" t="s">
        <v>765</v>
      </c>
      <c r="D321" s="23" t="s">
        <v>766</v>
      </c>
      <c r="E321" s="22" t="s">
        <v>353</v>
      </c>
      <c r="F321" s="24">
        <v>869</v>
      </c>
      <c r="G321" s="13"/>
      <c r="H321" s="52">
        <f t="shared" si="33"/>
        <v>0</v>
      </c>
      <c r="I321" s="13"/>
      <c r="J321" s="52">
        <f t="shared" si="32"/>
        <v>0</v>
      </c>
    </row>
    <row r="322" spans="1:10" ht="22.5" x14ac:dyDescent="0.2">
      <c r="A322" s="2"/>
      <c r="B322" s="232">
        <v>190</v>
      </c>
      <c r="C322" s="39" t="s">
        <v>655</v>
      </c>
      <c r="D322" s="40" t="s">
        <v>702</v>
      </c>
      <c r="E322" s="39" t="s">
        <v>353</v>
      </c>
      <c r="F322" s="41">
        <v>4579</v>
      </c>
      <c r="G322" s="13"/>
      <c r="H322" s="52">
        <f t="shared" si="33"/>
        <v>0</v>
      </c>
      <c r="I322" s="13"/>
      <c r="J322" s="52">
        <f t="shared" si="32"/>
        <v>0</v>
      </c>
    </row>
    <row r="323" spans="1:10" ht="22.5" x14ac:dyDescent="0.2">
      <c r="A323" s="2"/>
      <c r="B323" s="232">
        <v>191</v>
      </c>
      <c r="C323" s="39" t="s">
        <v>655</v>
      </c>
      <c r="D323" s="40" t="s">
        <v>656</v>
      </c>
      <c r="E323" s="39" t="s">
        <v>353</v>
      </c>
      <c r="F323" s="41">
        <v>1109</v>
      </c>
      <c r="G323" s="13"/>
      <c r="H323" s="52">
        <f t="shared" si="33"/>
        <v>0</v>
      </c>
      <c r="I323" s="13"/>
      <c r="J323" s="52">
        <f t="shared" si="32"/>
        <v>0</v>
      </c>
    </row>
    <row r="324" spans="1:10" ht="22.5" x14ac:dyDescent="0.2">
      <c r="A324" s="2"/>
      <c r="B324" s="232">
        <v>192</v>
      </c>
      <c r="C324" s="39" t="s">
        <v>849</v>
      </c>
      <c r="D324" s="40" t="s">
        <v>850</v>
      </c>
      <c r="E324" s="39" t="s">
        <v>353</v>
      </c>
      <c r="F324" s="41">
        <v>1368</v>
      </c>
      <c r="G324" s="13"/>
      <c r="H324" s="52">
        <f t="shared" si="33"/>
        <v>0</v>
      </c>
      <c r="I324" s="13"/>
      <c r="J324" s="52">
        <f t="shared" si="32"/>
        <v>0</v>
      </c>
    </row>
    <row r="325" spans="1:10" ht="22.5" x14ac:dyDescent="0.2">
      <c r="A325" s="2"/>
      <c r="B325" s="232">
        <v>193</v>
      </c>
      <c r="C325" s="39" t="s">
        <v>852</v>
      </c>
      <c r="D325" s="40" t="s">
        <v>853</v>
      </c>
      <c r="E325" s="39" t="s">
        <v>650</v>
      </c>
      <c r="F325" s="41">
        <v>0.88600000000000001</v>
      </c>
      <c r="G325" s="13"/>
      <c r="H325" s="52">
        <f t="shared" si="33"/>
        <v>0</v>
      </c>
      <c r="I325" s="13"/>
      <c r="J325" s="52">
        <f t="shared" si="32"/>
        <v>0</v>
      </c>
    </row>
    <row r="326" spans="1:10" ht="34.5" thickBot="1" x14ac:dyDescent="0.25">
      <c r="A326" s="2"/>
      <c r="B326" s="232">
        <v>194</v>
      </c>
      <c r="C326" s="39" t="s">
        <v>458</v>
      </c>
      <c r="D326" s="40" t="s">
        <v>667</v>
      </c>
      <c r="E326" s="39" t="s">
        <v>358</v>
      </c>
      <c r="F326" s="41">
        <v>65.2</v>
      </c>
      <c r="G326" s="13"/>
      <c r="H326" s="52">
        <f t="shared" si="33"/>
        <v>0</v>
      </c>
      <c r="I326" s="13"/>
      <c r="J326" s="52">
        <f t="shared" si="32"/>
        <v>0</v>
      </c>
    </row>
    <row r="327" spans="1:10" ht="13.5" thickBot="1" x14ac:dyDescent="0.25">
      <c r="A327" s="2"/>
      <c r="B327" s="234"/>
      <c r="C327" s="30"/>
      <c r="D327" s="31" t="s">
        <v>855</v>
      </c>
      <c r="E327" s="30"/>
      <c r="F327" s="29"/>
      <c r="G327" s="10"/>
      <c r="H327" s="52">
        <f>H328+H365+H402+H445+H476</f>
        <v>0</v>
      </c>
      <c r="I327" s="13"/>
      <c r="J327" s="52">
        <f t="shared" si="32"/>
        <v>0</v>
      </c>
    </row>
    <row r="328" spans="1:10" ht="13.5" thickBot="1" x14ac:dyDescent="0.25">
      <c r="A328" s="2"/>
      <c r="B328" s="237"/>
      <c r="C328" s="37"/>
      <c r="D328" s="38" t="s">
        <v>856</v>
      </c>
      <c r="E328" s="37"/>
      <c r="F328" s="36"/>
      <c r="G328" s="10"/>
      <c r="H328" s="52">
        <f>H330+H332+H333+H335+H336+H337+H338+H339+H340+H341+H342+H344+H345+H346+H347+H351+H354+H355+H356+H357+H358+H361+H362+H363+H364</f>
        <v>0</v>
      </c>
      <c r="I328" s="13"/>
      <c r="J328" s="52">
        <f t="shared" si="32"/>
        <v>0</v>
      </c>
    </row>
    <row r="329" spans="1:10" ht="13.5" thickBot="1" x14ac:dyDescent="0.25">
      <c r="A329" s="2"/>
      <c r="B329" s="235"/>
      <c r="C329" s="6"/>
      <c r="D329" s="7" t="s">
        <v>705</v>
      </c>
      <c r="E329" s="10"/>
      <c r="F329" s="10"/>
      <c r="G329" s="10"/>
      <c r="H329" s="10"/>
      <c r="I329" s="10"/>
      <c r="J329" s="10"/>
    </row>
    <row r="330" spans="1:10" ht="34.5" thickBot="1" x14ac:dyDescent="0.25">
      <c r="A330" s="2"/>
      <c r="B330" s="232">
        <v>195</v>
      </c>
      <c r="C330" s="39" t="s">
        <v>351</v>
      </c>
      <c r="D330" s="40" t="s">
        <v>858</v>
      </c>
      <c r="E330" s="39" t="s">
        <v>353</v>
      </c>
      <c r="F330" s="41">
        <v>2</v>
      </c>
      <c r="G330" s="13"/>
      <c r="H330" s="52">
        <f>F330*G330</f>
        <v>0</v>
      </c>
      <c r="I330" s="13"/>
      <c r="J330" s="52">
        <f>H330+I330</f>
        <v>0</v>
      </c>
    </row>
    <row r="331" spans="1:10" ht="13.5" thickBot="1" x14ac:dyDescent="0.25">
      <c r="A331" s="2"/>
      <c r="B331" s="235"/>
      <c r="C331" s="6"/>
      <c r="D331" s="7" t="s">
        <v>627</v>
      </c>
      <c r="E331" s="10"/>
      <c r="F331" s="10"/>
      <c r="G331" s="10"/>
      <c r="H331" s="10"/>
      <c r="I331" s="10"/>
      <c r="J331" s="10"/>
    </row>
    <row r="332" spans="1:10" ht="33.75" x14ac:dyDescent="0.2">
      <c r="A332" s="2"/>
      <c r="B332" s="232">
        <v>196</v>
      </c>
      <c r="C332" s="39" t="s">
        <v>351</v>
      </c>
      <c r="D332" s="40" t="s">
        <v>860</v>
      </c>
      <c r="E332" s="39" t="s">
        <v>353</v>
      </c>
      <c r="F332" s="41">
        <v>114</v>
      </c>
      <c r="G332" s="13"/>
      <c r="H332" s="52">
        <f>F332*G332</f>
        <v>0</v>
      </c>
      <c r="I332" s="13"/>
      <c r="J332" s="52">
        <f>H332+I332</f>
        <v>0</v>
      </c>
    </row>
    <row r="333" spans="1:10" ht="34.5" thickBot="1" x14ac:dyDescent="0.25">
      <c r="A333" s="2"/>
      <c r="B333" s="232">
        <v>197</v>
      </c>
      <c r="C333" s="39" t="s">
        <v>351</v>
      </c>
      <c r="D333" s="40" t="s">
        <v>862</v>
      </c>
      <c r="E333" s="39" t="s">
        <v>353</v>
      </c>
      <c r="F333" s="41">
        <v>65</v>
      </c>
      <c r="G333" s="13"/>
      <c r="H333" s="52">
        <f>F333*G333</f>
        <v>0</v>
      </c>
      <c r="I333" s="13"/>
      <c r="J333" s="52">
        <f>H333+I333</f>
        <v>0</v>
      </c>
    </row>
    <row r="334" spans="1:10" ht="13.5" thickBot="1" x14ac:dyDescent="0.25">
      <c r="A334" s="2"/>
      <c r="B334" s="235"/>
      <c r="C334" s="6"/>
      <c r="D334" s="7" t="s">
        <v>632</v>
      </c>
      <c r="E334" s="10"/>
      <c r="F334" s="10"/>
      <c r="G334" s="10"/>
      <c r="H334" s="10"/>
      <c r="I334" s="10"/>
      <c r="J334" s="10"/>
    </row>
    <row r="335" spans="1:10" ht="33.75" x14ac:dyDescent="0.2">
      <c r="A335" s="2"/>
      <c r="B335" s="232">
        <v>198</v>
      </c>
      <c r="C335" s="39" t="s">
        <v>351</v>
      </c>
      <c r="D335" s="40" t="s">
        <v>864</v>
      </c>
      <c r="E335" s="39" t="s">
        <v>353</v>
      </c>
      <c r="F335" s="41">
        <v>275</v>
      </c>
      <c r="G335" s="13"/>
      <c r="H335" s="52">
        <f t="shared" ref="H335:H342" si="34">F335*G335</f>
        <v>0</v>
      </c>
      <c r="I335" s="13"/>
      <c r="J335" s="52">
        <f t="shared" ref="J335:J342" si="35">H335+I335</f>
        <v>0</v>
      </c>
    </row>
    <row r="336" spans="1:10" ht="33.75" x14ac:dyDescent="0.2">
      <c r="A336" s="2"/>
      <c r="B336" s="232">
        <v>199</v>
      </c>
      <c r="C336" s="39" t="s">
        <v>351</v>
      </c>
      <c r="D336" s="40" t="s">
        <v>866</v>
      </c>
      <c r="E336" s="39" t="s">
        <v>353</v>
      </c>
      <c r="F336" s="41">
        <v>775</v>
      </c>
      <c r="G336" s="13"/>
      <c r="H336" s="52">
        <f t="shared" si="34"/>
        <v>0</v>
      </c>
      <c r="I336" s="13"/>
      <c r="J336" s="52">
        <f t="shared" si="35"/>
        <v>0</v>
      </c>
    </row>
    <row r="337" spans="1:10" ht="33.75" x14ac:dyDescent="0.2">
      <c r="A337" s="2"/>
      <c r="B337" s="232">
        <v>200</v>
      </c>
      <c r="C337" s="39" t="s">
        <v>351</v>
      </c>
      <c r="D337" s="40" t="s">
        <v>868</v>
      </c>
      <c r="E337" s="39" t="s">
        <v>353</v>
      </c>
      <c r="F337" s="41">
        <v>255</v>
      </c>
      <c r="G337" s="13"/>
      <c r="H337" s="52">
        <f t="shared" si="34"/>
        <v>0</v>
      </c>
      <c r="I337" s="13"/>
      <c r="J337" s="52">
        <f t="shared" si="35"/>
        <v>0</v>
      </c>
    </row>
    <row r="338" spans="1:10" ht="33.75" x14ac:dyDescent="0.2">
      <c r="A338" s="2"/>
      <c r="B338" s="232">
        <v>201</v>
      </c>
      <c r="C338" s="39" t="s">
        <v>351</v>
      </c>
      <c r="D338" s="40" t="s">
        <v>870</v>
      </c>
      <c r="E338" s="39" t="s">
        <v>353</v>
      </c>
      <c r="F338" s="41">
        <v>355</v>
      </c>
      <c r="G338" s="13"/>
      <c r="H338" s="52">
        <f t="shared" si="34"/>
        <v>0</v>
      </c>
      <c r="I338" s="13"/>
      <c r="J338" s="52">
        <f t="shared" si="35"/>
        <v>0</v>
      </c>
    </row>
    <row r="339" spans="1:10" ht="33.75" x14ac:dyDescent="0.2">
      <c r="A339" s="2"/>
      <c r="B339" s="232">
        <v>202</v>
      </c>
      <c r="C339" s="39" t="s">
        <v>351</v>
      </c>
      <c r="D339" s="40" t="s">
        <v>872</v>
      </c>
      <c r="E339" s="39" t="s">
        <v>353</v>
      </c>
      <c r="F339" s="41">
        <v>305</v>
      </c>
      <c r="G339" s="13"/>
      <c r="H339" s="52">
        <f t="shared" si="34"/>
        <v>0</v>
      </c>
      <c r="I339" s="13"/>
      <c r="J339" s="52">
        <f t="shared" si="35"/>
        <v>0</v>
      </c>
    </row>
    <row r="340" spans="1:10" ht="33.75" x14ac:dyDescent="0.2">
      <c r="A340" s="2"/>
      <c r="B340" s="232">
        <v>203</v>
      </c>
      <c r="C340" s="39" t="s">
        <v>351</v>
      </c>
      <c r="D340" s="40" t="s">
        <v>874</v>
      </c>
      <c r="E340" s="39" t="s">
        <v>353</v>
      </c>
      <c r="F340" s="41">
        <v>100</v>
      </c>
      <c r="G340" s="13"/>
      <c r="H340" s="52">
        <f t="shared" si="34"/>
        <v>0</v>
      </c>
      <c r="I340" s="13"/>
      <c r="J340" s="52">
        <f t="shared" si="35"/>
        <v>0</v>
      </c>
    </row>
    <row r="341" spans="1:10" ht="33.75" x14ac:dyDescent="0.2">
      <c r="A341" s="2"/>
      <c r="B341" s="232">
        <v>204</v>
      </c>
      <c r="C341" s="39" t="s">
        <v>351</v>
      </c>
      <c r="D341" s="40" t="s">
        <v>876</v>
      </c>
      <c r="E341" s="39" t="s">
        <v>353</v>
      </c>
      <c r="F341" s="41">
        <v>550</v>
      </c>
      <c r="G341" s="13"/>
      <c r="H341" s="52">
        <f t="shared" si="34"/>
        <v>0</v>
      </c>
      <c r="I341" s="13"/>
      <c r="J341" s="52">
        <f t="shared" si="35"/>
        <v>0</v>
      </c>
    </row>
    <row r="342" spans="1:10" ht="34.5" thickBot="1" x14ac:dyDescent="0.25">
      <c r="A342" s="2"/>
      <c r="B342" s="232">
        <v>205</v>
      </c>
      <c r="C342" s="39" t="s">
        <v>351</v>
      </c>
      <c r="D342" s="40" t="s">
        <v>878</v>
      </c>
      <c r="E342" s="39" t="s">
        <v>353</v>
      </c>
      <c r="F342" s="41">
        <v>240</v>
      </c>
      <c r="G342" s="13"/>
      <c r="H342" s="52">
        <f t="shared" si="34"/>
        <v>0</v>
      </c>
      <c r="I342" s="13"/>
      <c r="J342" s="52">
        <f t="shared" si="35"/>
        <v>0</v>
      </c>
    </row>
    <row r="343" spans="1:10" ht="13.5" thickBot="1" x14ac:dyDescent="0.25">
      <c r="A343" s="2"/>
      <c r="B343" s="235"/>
      <c r="C343" s="6"/>
      <c r="D343" s="7" t="s">
        <v>879</v>
      </c>
      <c r="E343" s="10"/>
      <c r="F343" s="10"/>
      <c r="G343" s="10"/>
      <c r="H343" s="10"/>
      <c r="I343" s="10"/>
      <c r="J343" s="10"/>
    </row>
    <row r="344" spans="1:10" ht="33.75" x14ac:dyDescent="0.2">
      <c r="A344" s="2"/>
      <c r="B344" s="232">
        <v>206</v>
      </c>
      <c r="C344" s="39" t="s">
        <v>351</v>
      </c>
      <c r="D344" s="40" t="s">
        <v>881</v>
      </c>
      <c r="E344" s="39" t="s">
        <v>353</v>
      </c>
      <c r="F344" s="41">
        <v>631</v>
      </c>
      <c r="G344" s="13"/>
      <c r="H344" s="52">
        <f>F344*G344</f>
        <v>0</v>
      </c>
      <c r="I344" s="13"/>
      <c r="J344" s="52">
        <f t="shared" ref="J344:J365" si="36">H344+I344</f>
        <v>0</v>
      </c>
    </row>
    <row r="345" spans="1:10" ht="33.75" x14ac:dyDescent="0.2">
      <c r="A345" s="2"/>
      <c r="B345" s="232">
        <v>207</v>
      </c>
      <c r="C345" s="39" t="s">
        <v>351</v>
      </c>
      <c r="D345" s="40" t="s">
        <v>883</v>
      </c>
      <c r="E345" s="39" t="s">
        <v>353</v>
      </c>
      <c r="F345" s="41">
        <v>633</v>
      </c>
      <c r="G345" s="13"/>
      <c r="H345" s="52">
        <f>F345*G345</f>
        <v>0</v>
      </c>
      <c r="I345" s="13"/>
      <c r="J345" s="52">
        <f t="shared" si="36"/>
        <v>0</v>
      </c>
    </row>
    <row r="346" spans="1:10" ht="23.25" thickBot="1" x14ac:dyDescent="0.25">
      <c r="A346" s="2"/>
      <c r="B346" s="232">
        <v>208</v>
      </c>
      <c r="C346" s="39" t="s">
        <v>640</v>
      </c>
      <c r="D346" s="40" t="s">
        <v>641</v>
      </c>
      <c r="E346" s="39" t="s">
        <v>438</v>
      </c>
      <c r="F346" s="41">
        <v>12.32</v>
      </c>
      <c r="G346" s="13"/>
      <c r="H346" s="52">
        <f>F346*G346</f>
        <v>0</v>
      </c>
      <c r="I346" s="13"/>
      <c r="J346" s="52">
        <f t="shared" si="36"/>
        <v>0</v>
      </c>
    </row>
    <row r="347" spans="1:10" ht="34.5" thickBot="1" x14ac:dyDescent="0.25">
      <c r="A347" s="2"/>
      <c r="B347" s="232">
        <v>209</v>
      </c>
      <c r="C347" s="39" t="s">
        <v>351</v>
      </c>
      <c r="D347" s="40" t="s">
        <v>643</v>
      </c>
      <c r="E347" s="39" t="s">
        <v>358</v>
      </c>
      <c r="F347" s="41">
        <v>623</v>
      </c>
      <c r="G347" s="56"/>
      <c r="H347" s="52">
        <f>H348+H349+H350</f>
        <v>0</v>
      </c>
      <c r="I347" s="13"/>
      <c r="J347" s="52">
        <f t="shared" si="36"/>
        <v>0</v>
      </c>
    </row>
    <row r="348" spans="1:10" ht="22.5" x14ac:dyDescent="0.2">
      <c r="A348" s="2"/>
      <c r="B348" s="233" t="s">
        <v>3235</v>
      </c>
      <c r="C348" s="22" t="s">
        <v>689</v>
      </c>
      <c r="D348" s="23" t="s">
        <v>690</v>
      </c>
      <c r="E348" s="22" t="s">
        <v>650</v>
      </c>
      <c r="F348" s="24">
        <v>6.2E-2</v>
      </c>
      <c r="G348" s="13"/>
      <c r="H348" s="52">
        <f>F348*G348</f>
        <v>0</v>
      </c>
      <c r="I348" s="13"/>
      <c r="J348" s="52">
        <f t="shared" si="36"/>
        <v>0</v>
      </c>
    </row>
    <row r="349" spans="1:10" ht="22.5" x14ac:dyDescent="0.2">
      <c r="A349" s="2"/>
      <c r="B349" s="233" t="s">
        <v>3236</v>
      </c>
      <c r="C349" s="22" t="s">
        <v>648</v>
      </c>
      <c r="D349" s="23" t="s">
        <v>649</v>
      </c>
      <c r="E349" s="22" t="s">
        <v>650</v>
      </c>
      <c r="F349" s="24">
        <v>6.2E-2</v>
      </c>
      <c r="G349" s="13"/>
      <c r="H349" s="52">
        <f>F349*G349</f>
        <v>0</v>
      </c>
      <c r="I349" s="13"/>
      <c r="J349" s="52">
        <f t="shared" si="36"/>
        <v>0</v>
      </c>
    </row>
    <row r="350" spans="1:10" ht="34.5" thickBot="1" x14ac:dyDescent="0.25">
      <c r="A350" s="2"/>
      <c r="B350" s="233" t="s">
        <v>3237</v>
      </c>
      <c r="C350" s="22" t="s">
        <v>652</v>
      </c>
      <c r="D350" s="23" t="s">
        <v>653</v>
      </c>
      <c r="E350" s="22" t="s">
        <v>650</v>
      </c>
      <c r="F350" s="24">
        <v>6.2E-2</v>
      </c>
      <c r="G350" s="13"/>
      <c r="H350" s="52">
        <f>F350*G350*33</f>
        <v>0</v>
      </c>
      <c r="I350" s="13"/>
      <c r="J350" s="52">
        <f t="shared" si="36"/>
        <v>0</v>
      </c>
    </row>
    <row r="351" spans="1:10" ht="34.5" thickBot="1" x14ac:dyDescent="0.25">
      <c r="A351" s="2"/>
      <c r="B351" s="232">
        <v>210</v>
      </c>
      <c r="C351" s="39" t="s">
        <v>351</v>
      </c>
      <c r="D351" s="40" t="s">
        <v>728</v>
      </c>
      <c r="E351" s="39" t="s">
        <v>358</v>
      </c>
      <c r="F351" s="41">
        <v>6.48</v>
      </c>
      <c r="G351" s="56"/>
      <c r="H351" s="52">
        <f>H352+H353</f>
        <v>0</v>
      </c>
      <c r="I351" s="13"/>
      <c r="J351" s="52">
        <f t="shared" si="36"/>
        <v>0</v>
      </c>
    </row>
    <row r="352" spans="1:10" ht="22.5" x14ac:dyDescent="0.2">
      <c r="A352" s="2"/>
      <c r="B352" s="233" t="s">
        <v>886</v>
      </c>
      <c r="C352" s="22" t="s">
        <v>729</v>
      </c>
      <c r="D352" s="23" t="s">
        <v>730</v>
      </c>
      <c r="E352" s="22" t="s">
        <v>438</v>
      </c>
      <c r="F352" s="24">
        <v>6.48</v>
      </c>
      <c r="G352" s="13"/>
      <c r="H352" s="52">
        <f t="shared" ref="H352:H364" si="37">F352*G352</f>
        <v>0</v>
      </c>
      <c r="I352" s="13"/>
      <c r="J352" s="52">
        <f t="shared" si="36"/>
        <v>0</v>
      </c>
    </row>
    <row r="353" spans="1:10" ht="33.75" x14ac:dyDescent="0.2">
      <c r="A353" s="2"/>
      <c r="B353" s="233" t="s">
        <v>887</v>
      </c>
      <c r="C353" s="22" t="s">
        <v>351</v>
      </c>
      <c r="D353" s="23" t="s">
        <v>731</v>
      </c>
      <c r="E353" s="22" t="s">
        <v>438</v>
      </c>
      <c r="F353" s="24">
        <v>6.48</v>
      </c>
      <c r="G353" s="13"/>
      <c r="H353" s="52">
        <f t="shared" si="37"/>
        <v>0</v>
      </c>
      <c r="I353" s="13"/>
      <c r="J353" s="52">
        <f t="shared" si="36"/>
        <v>0</v>
      </c>
    </row>
    <row r="354" spans="1:10" ht="22.5" x14ac:dyDescent="0.2">
      <c r="A354" s="2"/>
      <c r="B354" s="232">
        <v>211</v>
      </c>
      <c r="C354" s="39" t="s">
        <v>733</v>
      </c>
      <c r="D354" s="40" t="s">
        <v>734</v>
      </c>
      <c r="E354" s="39" t="s">
        <v>353</v>
      </c>
      <c r="F354" s="41">
        <v>2</v>
      </c>
      <c r="G354" s="13"/>
      <c r="H354" s="52">
        <f t="shared" si="37"/>
        <v>0</v>
      </c>
      <c r="I354" s="13"/>
      <c r="J354" s="52">
        <f t="shared" si="36"/>
        <v>0</v>
      </c>
    </row>
    <row r="355" spans="1:10" ht="33.75" x14ac:dyDescent="0.2">
      <c r="A355" s="2"/>
      <c r="B355" s="232">
        <v>212</v>
      </c>
      <c r="C355" s="39" t="s">
        <v>351</v>
      </c>
      <c r="D355" s="40" t="s">
        <v>891</v>
      </c>
      <c r="E355" s="39" t="s">
        <v>353</v>
      </c>
      <c r="F355" s="41">
        <v>2</v>
      </c>
      <c r="G355" s="13"/>
      <c r="H355" s="52">
        <f t="shared" si="37"/>
        <v>0</v>
      </c>
      <c r="I355" s="13"/>
      <c r="J355" s="52">
        <f t="shared" si="36"/>
        <v>0</v>
      </c>
    </row>
    <row r="356" spans="1:10" ht="33.75" x14ac:dyDescent="0.2">
      <c r="A356" s="2"/>
      <c r="B356" s="232">
        <v>213</v>
      </c>
      <c r="C356" s="39" t="s">
        <v>351</v>
      </c>
      <c r="D356" s="40" t="s">
        <v>893</v>
      </c>
      <c r="E356" s="39" t="s">
        <v>371</v>
      </c>
      <c r="F356" s="41">
        <v>2</v>
      </c>
      <c r="G356" s="13"/>
      <c r="H356" s="52">
        <f t="shared" si="37"/>
        <v>0</v>
      </c>
      <c r="I356" s="13"/>
      <c r="J356" s="52">
        <f t="shared" si="36"/>
        <v>0</v>
      </c>
    </row>
    <row r="357" spans="1:10" ht="33.75" x14ac:dyDescent="0.2">
      <c r="A357" s="2"/>
      <c r="B357" s="232">
        <v>214</v>
      </c>
      <c r="C357" s="39" t="s">
        <v>351</v>
      </c>
      <c r="D357" s="40" t="s">
        <v>740</v>
      </c>
      <c r="E357" s="39" t="s">
        <v>411</v>
      </c>
      <c r="F357" s="41">
        <v>10</v>
      </c>
      <c r="G357" s="13"/>
      <c r="H357" s="52">
        <f t="shared" si="37"/>
        <v>0</v>
      </c>
      <c r="I357" s="13"/>
      <c r="J357" s="52">
        <f t="shared" si="36"/>
        <v>0</v>
      </c>
    </row>
    <row r="358" spans="1:10" ht="33.75" x14ac:dyDescent="0.2">
      <c r="A358" s="2"/>
      <c r="B358" s="232">
        <v>215</v>
      </c>
      <c r="C358" s="39" t="s">
        <v>351</v>
      </c>
      <c r="D358" s="40" t="s">
        <v>658</v>
      </c>
      <c r="E358" s="39" t="s">
        <v>353</v>
      </c>
      <c r="F358" s="41">
        <v>179</v>
      </c>
      <c r="G358" s="52">
        <f>G359+G360</f>
        <v>0</v>
      </c>
      <c r="H358" s="52">
        <f t="shared" si="37"/>
        <v>0</v>
      </c>
      <c r="I358" s="13"/>
      <c r="J358" s="52">
        <f t="shared" si="36"/>
        <v>0</v>
      </c>
    </row>
    <row r="359" spans="1:10" ht="22.5" x14ac:dyDescent="0.2">
      <c r="A359" s="2"/>
      <c r="B359" s="233" t="s">
        <v>3238</v>
      </c>
      <c r="C359" s="22" t="s">
        <v>660</v>
      </c>
      <c r="D359" s="23" t="s">
        <v>661</v>
      </c>
      <c r="E359" s="22" t="s">
        <v>662</v>
      </c>
      <c r="F359" s="24">
        <v>179</v>
      </c>
      <c r="G359" s="13"/>
      <c r="H359" s="52">
        <f t="shared" si="37"/>
        <v>0</v>
      </c>
      <c r="I359" s="13"/>
      <c r="J359" s="52">
        <f t="shared" si="36"/>
        <v>0</v>
      </c>
    </row>
    <row r="360" spans="1:10" ht="33.75" x14ac:dyDescent="0.2">
      <c r="A360" s="2"/>
      <c r="B360" s="233" t="s">
        <v>3239</v>
      </c>
      <c r="C360" s="22" t="s">
        <v>765</v>
      </c>
      <c r="D360" s="23" t="s">
        <v>766</v>
      </c>
      <c r="E360" s="22" t="s">
        <v>353</v>
      </c>
      <c r="F360" s="24">
        <v>179</v>
      </c>
      <c r="G360" s="13"/>
      <c r="H360" s="52">
        <f t="shared" si="37"/>
        <v>0</v>
      </c>
      <c r="I360" s="13"/>
      <c r="J360" s="52">
        <f t="shared" si="36"/>
        <v>0</v>
      </c>
    </row>
    <row r="361" spans="1:10" ht="22.5" x14ac:dyDescent="0.2">
      <c r="A361" s="2"/>
      <c r="B361" s="232">
        <v>216</v>
      </c>
      <c r="C361" s="39" t="s">
        <v>655</v>
      </c>
      <c r="D361" s="40" t="s">
        <v>700</v>
      </c>
      <c r="E361" s="39" t="s">
        <v>353</v>
      </c>
      <c r="F361" s="41">
        <v>2855</v>
      </c>
      <c r="G361" s="13"/>
      <c r="H361" s="52">
        <f t="shared" si="37"/>
        <v>0</v>
      </c>
      <c r="I361" s="13"/>
      <c r="J361" s="52">
        <f t="shared" si="36"/>
        <v>0</v>
      </c>
    </row>
    <row r="362" spans="1:10" ht="22.5" x14ac:dyDescent="0.2">
      <c r="A362" s="2"/>
      <c r="B362" s="232">
        <v>217</v>
      </c>
      <c r="C362" s="39" t="s">
        <v>894</v>
      </c>
      <c r="D362" s="40" t="s">
        <v>895</v>
      </c>
      <c r="E362" s="39" t="s">
        <v>353</v>
      </c>
      <c r="F362" s="41">
        <v>1264</v>
      </c>
      <c r="G362" s="13"/>
      <c r="H362" s="52">
        <f t="shared" si="37"/>
        <v>0</v>
      </c>
      <c r="I362" s="13"/>
      <c r="J362" s="52">
        <f t="shared" si="36"/>
        <v>0</v>
      </c>
    </row>
    <row r="363" spans="1:10" ht="33.75" x14ac:dyDescent="0.2">
      <c r="A363" s="2"/>
      <c r="B363" s="232">
        <v>218</v>
      </c>
      <c r="C363" s="39" t="s">
        <v>458</v>
      </c>
      <c r="D363" s="40" t="s">
        <v>667</v>
      </c>
      <c r="E363" s="39" t="s">
        <v>358</v>
      </c>
      <c r="F363" s="41">
        <v>623</v>
      </c>
      <c r="G363" s="13"/>
      <c r="H363" s="52">
        <f t="shared" si="37"/>
        <v>0</v>
      </c>
      <c r="I363" s="13"/>
      <c r="J363" s="52">
        <f t="shared" si="36"/>
        <v>0</v>
      </c>
    </row>
    <row r="364" spans="1:10" ht="23.25" thickBot="1" x14ac:dyDescent="0.25">
      <c r="A364" s="2"/>
      <c r="B364" s="232">
        <v>219</v>
      </c>
      <c r="C364" s="39" t="s">
        <v>852</v>
      </c>
      <c r="D364" s="40" t="s">
        <v>896</v>
      </c>
      <c r="E364" s="39" t="s">
        <v>650</v>
      </c>
      <c r="F364" s="41">
        <v>3.5000000000000003E-2</v>
      </c>
      <c r="G364" s="13"/>
      <c r="H364" s="52">
        <f t="shared" si="37"/>
        <v>0</v>
      </c>
      <c r="I364" s="13"/>
      <c r="J364" s="52">
        <f t="shared" si="36"/>
        <v>0</v>
      </c>
    </row>
    <row r="365" spans="1:10" ht="13.5" thickBot="1" x14ac:dyDescent="0.25">
      <c r="A365" s="2"/>
      <c r="B365" s="237"/>
      <c r="C365" s="37"/>
      <c r="D365" s="38" t="s">
        <v>897</v>
      </c>
      <c r="E365" s="37"/>
      <c r="F365" s="36"/>
      <c r="G365" s="10"/>
      <c r="H365" s="52">
        <f>H367+H368+H369+H371+H375+H376+H377+H378+H380+H381+H382+H386+H390+H395+H396+H397+H398+H401</f>
        <v>0</v>
      </c>
      <c r="I365" s="13"/>
      <c r="J365" s="52">
        <f t="shared" si="36"/>
        <v>0</v>
      </c>
    </row>
    <row r="366" spans="1:10" ht="13.5" thickBot="1" x14ac:dyDescent="0.25">
      <c r="A366" s="2"/>
      <c r="B366" s="235"/>
      <c r="C366" s="6"/>
      <c r="D366" s="7" t="s">
        <v>627</v>
      </c>
      <c r="E366" s="10"/>
      <c r="F366" s="10"/>
      <c r="G366" s="10"/>
      <c r="H366" s="10"/>
      <c r="I366" s="10"/>
      <c r="J366" s="10"/>
    </row>
    <row r="367" spans="1:10" ht="33.75" x14ac:dyDescent="0.2">
      <c r="A367" s="2"/>
      <c r="B367" s="232">
        <v>220</v>
      </c>
      <c r="C367" s="39" t="s">
        <v>351</v>
      </c>
      <c r="D367" s="40" t="s">
        <v>898</v>
      </c>
      <c r="E367" s="39" t="s">
        <v>353</v>
      </c>
      <c r="F367" s="41">
        <v>29</v>
      </c>
      <c r="G367" s="13"/>
      <c r="H367" s="52">
        <f>F367*G367</f>
        <v>0</v>
      </c>
      <c r="I367" s="13"/>
      <c r="J367" s="52">
        <f>H367+I367</f>
        <v>0</v>
      </c>
    </row>
    <row r="368" spans="1:10" ht="33.75" x14ac:dyDescent="0.2">
      <c r="A368" s="2"/>
      <c r="B368" s="232">
        <v>221</v>
      </c>
      <c r="C368" s="39" t="s">
        <v>351</v>
      </c>
      <c r="D368" s="40" t="s">
        <v>899</v>
      </c>
      <c r="E368" s="39" t="s">
        <v>353</v>
      </c>
      <c r="F368" s="41">
        <v>800</v>
      </c>
      <c r="G368" s="13"/>
      <c r="H368" s="52">
        <f>F368*G368</f>
        <v>0</v>
      </c>
      <c r="I368" s="13"/>
      <c r="J368" s="52">
        <f>H368+I368</f>
        <v>0</v>
      </c>
    </row>
    <row r="369" spans="1:10" ht="34.5" thickBot="1" x14ac:dyDescent="0.25">
      <c r="A369" s="2"/>
      <c r="B369" s="232">
        <v>222</v>
      </c>
      <c r="C369" s="39" t="s">
        <v>351</v>
      </c>
      <c r="D369" s="40" t="s">
        <v>900</v>
      </c>
      <c r="E369" s="39" t="s">
        <v>353</v>
      </c>
      <c r="F369" s="41">
        <v>66</v>
      </c>
      <c r="G369" s="13"/>
      <c r="H369" s="52">
        <f>F369*G369</f>
        <v>0</v>
      </c>
      <c r="I369" s="13"/>
      <c r="J369" s="52">
        <f>H369+I369</f>
        <v>0</v>
      </c>
    </row>
    <row r="370" spans="1:10" ht="13.5" thickBot="1" x14ac:dyDescent="0.25">
      <c r="A370" s="2"/>
      <c r="B370" s="235"/>
      <c r="C370" s="6"/>
      <c r="D370" s="7" t="s">
        <v>708</v>
      </c>
      <c r="E370" s="10"/>
      <c r="F370" s="10"/>
      <c r="G370" s="10"/>
      <c r="H370" s="10"/>
      <c r="I370" s="10"/>
      <c r="J370" s="10"/>
    </row>
    <row r="371" spans="1:10" ht="45" x14ac:dyDescent="0.2">
      <c r="A371" s="2"/>
      <c r="B371" s="232">
        <v>223</v>
      </c>
      <c r="C371" s="39" t="s">
        <v>710</v>
      </c>
      <c r="D371" s="40" t="s">
        <v>901</v>
      </c>
      <c r="E371" s="39" t="s">
        <v>353</v>
      </c>
      <c r="F371" s="41">
        <v>314</v>
      </c>
      <c r="G371" s="52">
        <f>G372+G373</f>
        <v>0</v>
      </c>
      <c r="H371" s="52">
        <f>F371*G371</f>
        <v>0</v>
      </c>
      <c r="I371" s="13"/>
      <c r="J371" s="52">
        <f>H371+I371</f>
        <v>0</v>
      </c>
    </row>
    <row r="372" spans="1:10" ht="22.5" x14ac:dyDescent="0.2">
      <c r="A372" s="2"/>
      <c r="B372" s="233" t="s">
        <v>3240</v>
      </c>
      <c r="C372" s="22" t="s">
        <v>713</v>
      </c>
      <c r="D372" s="23" t="s">
        <v>714</v>
      </c>
      <c r="E372" s="22" t="s">
        <v>353</v>
      </c>
      <c r="F372" s="24">
        <v>314</v>
      </c>
      <c r="G372" s="13"/>
      <c r="H372" s="52">
        <f>F372*G372</f>
        <v>0</v>
      </c>
      <c r="I372" s="13"/>
      <c r="J372" s="52">
        <f>H372+I372</f>
        <v>0</v>
      </c>
    </row>
    <row r="373" spans="1:10" ht="34.5" thickBot="1" x14ac:dyDescent="0.25">
      <c r="A373" s="2"/>
      <c r="B373" s="233" t="s">
        <v>3241</v>
      </c>
      <c r="C373" s="22" t="s">
        <v>664</v>
      </c>
      <c r="D373" s="23" t="s">
        <v>665</v>
      </c>
      <c r="E373" s="22" t="s">
        <v>353</v>
      </c>
      <c r="F373" s="24">
        <v>314</v>
      </c>
      <c r="G373" s="13"/>
      <c r="H373" s="52">
        <f>F373*G373</f>
        <v>0</v>
      </c>
      <c r="I373" s="13"/>
      <c r="J373" s="52">
        <f>H373+I373</f>
        <v>0</v>
      </c>
    </row>
    <row r="374" spans="1:10" ht="13.5" thickBot="1" x14ac:dyDescent="0.25">
      <c r="A374" s="2"/>
      <c r="B374" s="235"/>
      <c r="C374" s="6"/>
      <c r="D374" s="7" t="s">
        <v>632</v>
      </c>
      <c r="E374" s="10"/>
      <c r="F374" s="10"/>
      <c r="G374" s="10"/>
      <c r="H374" s="10"/>
      <c r="I374" s="10"/>
      <c r="J374" s="10"/>
    </row>
    <row r="375" spans="1:10" ht="33.75" x14ac:dyDescent="0.2">
      <c r="A375" s="2"/>
      <c r="B375" s="232">
        <v>224</v>
      </c>
      <c r="C375" s="39" t="s">
        <v>351</v>
      </c>
      <c r="D375" s="40" t="s">
        <v>902</v>
      </c>
      <c r="E375" s="39" t="s">
        <v>353</v>
      </c>
      <c r="F375" s="41">
        <v>1000</v>
      </c>
      <c r="G375" s="13"/>
      <c r="H375" s="52">
        <f>F375*G375</f>
        <v>0</v>
      </c>
      <c r="I375" s="13"/>
      <c r="J375" s="52">
        <f>H375+I375</f>
        <v>0</v>
      </c>
    </row>
    <row r="376" spans="1:10" ht="33.75" x14ac:dyDescent="0.2">
      <c r="A376" s="2"/>
      <c r="B376" s="232">
        <v>225</v>
      </c>
      <c r="C376" s="39" t="s">
        <v>351</v>
      </c>
      <c r="D376" s="40" t="s">
        <v>903</v>
      </c>
      <c r="E376" s="39" t="s">
        <v>353</v>
      </c>
      <c r="F376" s="41">
        <v>400</v>
      </c>
      <c r="G376" s="13"/>
      <c r="H376" s="52">
        <f>F376*G376</f>
        <v>0</v>
      </c>
      <c r="I376" s="13"/>
      <c r="J376" s="52">
        <f>H376+I376</f>
        <v>0</v>
      </c>
    </row>
    <row r="377" spans="1:10" ht="33.75" x14ac:dyDescent="0.2">
      <c r="A377" s="2"/>
      <c r="B377" s="232">
        <v>226</v>
      </c>
      <c r="C377" s="39" t="s">
        <v>351</v>
      </c>
      <c r="D377" s="40" t="s">
        <v>904</v>
      </c>
      <c r="E377" s="39" t="s">
        <v>353</v>
      </c>
      <c r="F377" s="41">
        <v>1050</v>
      </c>
      <c r="G377" s="13"/>
      <c r="H377" s="52">
        <f>F377*G377</f>
        <v>0</v>
      </c>
      <c r="I377" s="13"/>
      <c r="J377" s="52">
        <f>H377+I377</f>
        <v>0</v>
      </c>
    </row>
    <row r="378" spans="1:10" ht="34.5" thickBot="1" x14ac:dyDescent="0.25">
      <c r="A378" s="2"/>
      <c r="B378" s="232">
        <v>227</v>
      </c>
      <c r="C378" s="39" t="s">
        <v>351</v>
      </c>
      <c r="D378" s="40" t="s">
        <v>831</v>
      </c>
      <c r="E378" s="39" t="s">
        <v>353</v>
      </c>
      <c r="F378" s="41">
        <v>1355</v>
      </c>
      <c r="G378" s="13"/>
      <c r="H378" s="52">
        <f>F378*G378</f>
        <v>0</v>
      </c>
      <c r="I378" s="13"/>
      <c r="J378" s="52">
        <f>H378+I378</f>
        <v>0</v>
      </c>
    </row>
    <row r="379" spans="1:10" ht="13.5" thickBot="1" x14ac:dyDescent="0.25">
      <c r="A379" s="2"/>
      <c r="B379" s="235"/>
      <c r="C379" s="6"/>
      <c r="D379" s="7" t="s">
        <v>879</v>
      </c>
      <c r="E379" s="10"/>
      <c r="F379" s="10"/>
      <c r="G379" s="10"/>
      <c r="H379" s="10"/>
      <c r="I379" s="10"/>
      <c r="J379" s="10"/>
    </row>
    <row r="380" spans="1:10" ht="33.75" x14ac:dyDescent="0.2">
      <c r="A380" s="2"/>
      <c r="B380" s="232">
        <v>228</v>
      </c>
      <c r="C380" s="39" t="s">
        <v>351</v>
      </c>
      <c r="D380" s="40" t="s">
        <v>905</v>
      </c>
      <c r="E380" s="39" t="s">
        <v>353</v>
      </c>
      <c r="F380" s="41">
        <v>250</v>
      </c>
      <c r="G380" s="13"/>
      <c r="H380" s="52">
        <f>F380*G380</f>
        <v>0</v>
      </c>
      <c r="I380" s="13"/>
      <c r="J380" s="52">
        <f t="shared" ref="J380:J402" si="38">H380+I380</f>
        <v>0</v>
      </c>
    </row>
    <row r="381" spans="1:10" ht="23.25" thickBot="1" x14ac:dyDescent="0.25">
      <c r="A381" s="2"/>
      <c r="B381" s="232">
        <v>229</v>
      </c>
      <c r="C381" s="39" t="s">
        <v>640</v>
      </c>
      <c r="D381" s="40" t="s">
        <v>641</v>
      </c>
      <c r="E381" s="39" t="s">
        <v>438</v>
      </c>
      <c r="F381" s="41">
        <v>22.1</v>
      </c>
      <c r="G381" s="13"/>
      <c r="H381" s="52">
        <f>F381*G381</f>
        <v>0</v>
      </c>
      <c r="I381" s="62"/>
      <c r="J381" s="52">
        <f t="shared" si="38"/>
        <v>0</v>
      </c>
    </row>
    <row r="382" spans="1:10" ht="34.5" thickBot="1" x14ac:dyDescent="0.25">
      <c r="A382" s="2"/>
      <c r="B382" s="232">
        <v>230</v>
      </c>
      <c r="C382" s="39" t="s">
        <v>351</v>
      </c>
      <c r="D382" s="40" t="s">
        <v>906</v>
      </c>
      <c r="E382" s="39" t="s">
        <v>358</v>
      </c>
      <c r="F382" s="41">
        <v>1161</v>
      </c>
      <c r="G382" s="56"/>
      <c r="H382" s="52">
        <f>H383+H384+H385</f>
        <v>0</v>
      </c>
      <c r="I382" s="62"/>
      <c r="J382" s="52">
        <f t="shared" si="38"/>
        <v>0</v>
      </c>
    </row>
    <row r="383" spans="1:10" ht="22.5" x14ac:dyDescent="0.2">
      <c r="A383" s="2"/>
      <c r="B383" s="233" t="s">
        <v>3242</v>
      </c>
      <c r="C383" s="22" t="s">
        <v>689</v>
      </c>
      <c r="D383" s="23" t="s">
        <v>690</v>
      </c>
      <c r="E383" s="22" t="s">
        <v>650</v>
      </c>
      <c r="F383" s="24">
        <v>0.11600000000000001</v>
      </c>
      <c r="G383" s="62"/>
      <c r="H383" s="52">
        <f>F383*G383</f>
        <v>0</v>
      </c>
      <c r="I383" s="62"/>
      <c r="J383" s="52">
        <f t="shared" si="38"/>
        <v>0</v>
      </c>
    </row>
    <row r="384" spans="1:10" ht="22.5" x14ac:dyDescent="0.2">
      <c r="A384" s="2"/>
      <c r="B384" s="233" t="s">
        <v>3243</v>
      </c>
      <c r="C384" s="22" t="s">
        <v>648</v>
      </c>
      <c r="D384" s="23" t="s">
        <v>649</v>
      </c>
      <c r="E384" s="22" t="s">
        <v>650</v>
      </c>
      <c r="F384" s="24">
        <v>0.11600000000000001</v>
      </c>
      <c r="G384" s="62"/>
      <c r="H384" s="52">
        <f>F384*G384</f>
        <v>0</v>
      </c>
      <c r="I384" s="62"/>
      <c r="J384" s="52">
        <f t="shared" si="38"/>
        <v>0</v>
      </c>
    </row>
    <row r="385" spans="1:10" ht="34.5" thickBot="1" x14ac:dyDescent="0.25">
      <c r="A385" s="2"/>
      <c r="B385" s="233" t="s">
        <v>3244</v>
      </c>
      <c r="C385" s="22" t="s">
        <v>910</v>
      </c>
      <c r="D385" s="23" t="s">
        <v>911</v>
      </c>
      <c r="E385" s="22" t="s">
        <v>650</v>
      </c>
      <c r="F385" s="24">
        <v>0.11600000000000001</v>
      </c>
      <c r="G385" s="62"/>
      <c r="H385" s="52">
        <f>F385*G385*28</f>
        <v>0</v>
      </c>
      <c r="I385" s="62"/>
      <c r="J385" s="52">
        <f t="shared" si="38"/>
        <v>0</v>
      </c>
    </row>
    <row r="386" spans="1:10" ht="34.5" thickBot="1" x14ac:dyDescent="0.25">
      <c r="A386" s="2"/>
      <c r="B386" s="232">
        <v>231</v>
      </c>
      <c r="C386" s="39" t="s">
        <v>351</v>
      </c>
      <c r="D386" s="40" t="s">
        <v>912</v>
      </c>
      <c r="E386" s="39" t="s">
        <v>358</v>
      </c>
      <c r="F386" s="41">
        <v>25</v>
      </c>
      <c r="G386" s="56"/>
      <c r="H386" s="52">
        <f>H387+H388+H389</f>
        <v>0</v>
      </c>
      <c r="I386" s="62"/>
      <c r="J386" s="52">
        <f t="shared" si="38"/>
        <v>0</v>
      </c>
    </row>
    <row r="387" spans="1:10" ht="22.5" x14ac:dyDescent="0.2">
      <c r="A387" s="2"/>
      <c r="B387" s="233" t="s">
        <v>907</v>
      </c>
      <c r="C387" s="22" t="s">
        <v>689</v>
      </c>
      <c r="D387" s="23" t="s">
        <v>690</v>
      </c>
      <c r="E387" s="22" t="s">
        <v>650</v>
      </c>
      <c r="F387" s="24">
        <v>3.0000000000000001E-3</v>
      </c>
      <c r="G387" s="62"/>
      <c r="H387" s="52">
        <f>F387*G387</f>
        <v>0</v>
      </c>
      <c r="I387" s="62"/>
      <c r="J387" s="52">
        <f t="shared" si="38"/>
        <v>0</v>
      </c>
    </row>
    <row r="388" spans="1:10" ht="22.5" x14ac:dyDescent="0.2">
      <c r="A388" s="2"/>
      <c r="B388" s="233" t="s">
        <v>908</v>
      </c>
      <c r="C388" s="22" t="s">
        <v>648</v>
      </c>
      <c r="D388" s="23" t="s">
        <v>649</v>
      </c>
      <c r="E388" s="22" t="s">
        <v>650</v>
      </c>
      <c r="F388" s="24">
        <v>3.0000000000000001E-3</v>
      </c>
      <c r="G388" s="62"/>
      <c r="H388" s="52">
        <f>F388*G388</f>
        <v>0</v>
      </c>
      <c r="I388" s="62"/>
      <c r="J388" s="52">
        <f t="shared" si="38"/>
        <v>0</v>
      </c>
    </row>
    <row r="389" spans="1:10" ht="33.75" x14ac:dyDescent="0.2">
      <c r="A389" s="2"/>
      <c r="B389" s="233" t="s">
        <v>909</v>
      </c>
      <c r="C389" s="22" t="s">
        <v>916</v>
      </c>
      <c r="D389" s="23" t="s">
        <v>917</v>
      </c>
      <c r="E389" s="22" t="s">
        <v>650</v>
      </c>
      <c r="F389" s="24">
        <v>3.0000000000000001E-3</v>
      </c>
      <c r="G389" s="62"/>
      <c r="H389" s="52">
        <f>F389*G389*38</f>
        <v>0</v>
      </c>
      <c r="I389" s="62"/>
      <c r="J389" s="52">
        <f t="shared" si="38"/>
        <v>0</v>
      </c>
    </row>
    <row r="390" spans="1:10" ht="33.75" x14ac:dyDescent="0.2">
      <c r="A390" s="73"/>
      <c r="B390" s="232">
        <v>232</v>
      </c>
      <c r="C390" s="39" t="s">
        <v>351</v>
      </c>
      <c r="D390" s="40" t="s">
        <v>658</v>
      </c>
      <c r="E390" s="39" t="s">
        <v>353</v>
      </c>
      <c r="F390" s="41">
        <v>895</v>
      </c>
      <c r="G390" s="52">
        <f>G391+G392</f>
        <v>0</v>
      </c>
      <c r="H390" s="52">
        <f t="shared" ref="H390:H397" si="39">F390*G390</f>
        <v>0</v>
      </c>
      <c r="I390" s="62"/>
      <c r="J390" s="52">
        <f t="shared" si="38"/>
        <v>0</v>
      </c>
    </row>
    <row r="391" spans="1:10" ht="22.5" x14ac:dyDescent="0.2">
      <c r="A391" s="73"/>
      <c r="B391" s="233" t="s">
        <v>913</v>
      </c>
      <c r="C391" s="22" t="s">
        <v>660</v>
      </c>
      <c r="D391" s="23" t="s">
        <v>695</v>
      </c>
      <c r="E391" s="22" t="s">
        <v>662</v>
      </c>
      <c r="F391" s="24">
        <v>800</v>
      </c>
      <c r="G391" s="46"/>
      <c r="H391" s="52">
        <f t="shared" si="39"/>
        <v>0</v>
      </c>
      <c r="I391" s="46"/>
      <c r="J391" s="52">
        <f t="shared" si="38"/>
        <v>0</v>
      </c>
    </row>
    <row r="392" spans="1:10" ht="22.5" x14ac:dyDescent="0.2">
      <c r="A392" s="73"/>
      <c r="B392" s="233" t="s">
        <v>914</v>
      </c>
      <c r="C392" s="22" t="s">
        <v>660</v>
      </c>
      <c r="D392" s="23" t="s">
        <v>661</v>
      </c>
      <c r="E392" s="22" t="s">
        <v>662</v>
      </c>
      <c r="F392" s="24">
        <v>95</v>
      </c>
      <c r="G392" s="46"/>
      <c r="H392" s="52">
        <f t="shared" si="39"/>
        <v>0</v>
      </c>
      <c r="I392" s="46"/>
      <c r="J392" s="52">
        <f t="shared" si="38"/>
        <v>0</v>
      </c>
    </row>
    <row r="393" spans="1:10" ht="33.75" x14ac:dyDescent="0.2">
      <c r="A393" s="73"/>
      <c r="B393" s="233" t="s">
        <v>915</v>
      </c>
      <c r="C393" s="22" t="s">
        <v>697</v>
      </c>
      <c r="D393" s="23" t="s">
        <v>698</v>
      </c>
      <c r="E393" s="22" t="s">
        <v>353</v>
      </c>
      <c r="F393" s="24">
        <v>800</v>
      </c>
      <c r="G393" s="46"/>
      <c r="H393" s="57">
        <f t="shared" si="39"/>
        <v>0</v>
      </c>
      <c r="I393" s="46"/>
      <c r="J393" s="57">
        <f t="shared" si="38"/>
        <v>0</v>
      </c>
    </row>
    <row r="394" spans="1:10" ht="33.75" x14ac:dyDescent="0.2">
      <c r="A394" s="73"/>
      <c r="B394" s="233" t="s">
        <v>3245</v>
      </c>
      <c r="C394" s="22" t="s">
        <v>765</v>
      </c>
      <c r="D394" s="23" t="s">
        <v>766</v>
      </c>
      <c r="E394" s="22" t="s">
        <v>353</v>
      </c>
      <c r="F394" s="24">
        <v>95</v>
      </c>
      <c r="G394" s="46"/>
      <c r="H394" s="57">
        <f t="shared" si="39"/>
        <v>0</v>
      </c>
      <c r="I394" s="46"/>
      <c r="J394" s="57">
        <f t="shared" si="38"/>
        <v>0</v>
      </c>
    </row>
    <row r="395" spans="1:10" ht="22.5" x14ac:dyDescent="0.2">
      <c r="A395" s="2"/>
      <c r="B395" s="232">
        <v>233</v>
      </c>
      <c r="C395" s="39" t="s">
        <v>655</v>
      </c>
      <c r="D395" s="40" t="s">
        <v>700</v>
      </c>
      <c r="E395" s="39" t="s">
        <v>353</v>
      </c>
      <c r="F395" s="41">
        <v>3805</v>
      </c>
      <c r="G395" s="13"/>
      <c r="H395" s="52">
        <f t="shared" si="39"/>
        <v>0</v>
      </c>
      <c r="I395" s="13"/>
      <c r="J395" s="52">
        <f t="shared" si="38"/>
        <v>0</v>
      </c>
    </row>
    <row r="396" spans="1:10" ht="22.5" x14ac:dyDescent="0.2">
      <c r="A396" s="2"/>
      <c r="B396" s="232">
        <v>234</v>
      </c>
      <c r="C396" s="39" t="s">
        <v>894</v>
      </c>
      <c r="D396" s="40" t="s">
        <v>895</v>
      </c>
      <c r="E396" s="39" t="s">
        <v>353</v>
      </c>
      <c r="F396" s="41">
        <v>250</v>
      </c>
      <c r="G396" s="13"/>
      <c r="H396" s="52">
        <f t="shared" si="39"/>
        <v>0</v>
      </c>
      <c r="I396" s="13"/>
      <c r="J396" s="52">
        <f t="shared" si="38"/>
        <v>0</v>
      </c>
    </row>
    <row r="397" spans="1:10" ht="34.5" thickBot="1" x14ac:dyDescent="0.25">
      <c r="A397" s="2"/>
      <c r="B397" s="232">
        <v>235</v>
      </c>
      <c r="C397" s="39" t="s">
        <v>458</v>
      </c>
      <c r="D397" s="40" t="s">
        <v>667</v>
      </c>
      <c r="E397" s="39" t="s">
        <v>358</v>
      </c>
      <c r="F397" s="41">
        <v>1161</v>
      </c>
      <c r="G397" s="13"/>
      <c r="H397" s="52">
        <f t="shared" si="39"/>
        <v>0</v>
      </c>
      <c r="I397" s="13"/>
      <c r="J397" s="52">
        <f t="shared" si="38"/>
        <v>0</v>
      </c>
    </row>
    <row r="398" spans="1:10" ht="34.5" thickBot="1" x14ac:dyDescent="0.25">
      <c r="A398" s="2"/>
      <c r="B398" s="232">
        <v>236</v>
      </c>
      <c r="C398" s="39" t="s">
        <v>351</v>
      </c>
      <c r="D398" s="40" t="s">
        <v>918</v>
      </c>
      <c r="E398" s="39" t="s">
        <v>358</v>
      </c>
      <c r="F398" s="41">
        <v>670</v>
      </c>
      <c r="G398" s="56"/>
      <c r="H398" s="52">
        <f>H399+H400</f>
        <v>0</v>
      </c>
      <c r="I398" s="13"/>
      <c r="J398" s="52">
        <f t="shared" si="38"/>
        <v>0</v>
      </c>
    </row>
    <row r="399" spans="1:10" ht="22.5" x14ac:dyDescent="0.2">
      <c r="A399" s="2"/>
      <c r="B399" s="233" t="s">
        <v>3246</v>
      </c>
      <c r="C399" s="22" t="s">
        <v>920</v>
      </c>
      <c r="D399" s="23" t="s">
        <v>921</v>
      </c>
      <c r="E399" s="22" t="s">
        <v>358</v>
      </c>
      <c r="F399" s="24">
        <v>670</v>
      </c>
      <c r="G399" s="13"/>
      <c r="H399" s="52">
        <f>F399*G399</f>
        <v>0</v>
      </c>
      <c r="I399" s="13"/>
      <c r="J399" s="52">
        <f t="shared" si="38"/>
        <v>0</v>
      </c>
    </row>
    <row r="400" spans="1:10" ht="22.5" x14ac:dyDescent="0.2">
      <c r="A400" s="2"/>
      <c r="B400" s="233" t="s">
        <v>3247</v>
      </c>
      <c r="C400" s="22" t="s">
        <v>923</v>
      </c>
      <c r="D400" s="23" t="s">
        <v>924</v>
      </c>
      <c r="E400" s="22" t="s">
        <v>650</v>
      </c>
      <c r="F400" s="24">
        <v>6.7000000000000004E-2</v>
      </c>
      <c r="G400" s="13"/>
      <c r="H400" s="52">
        <f>F400*G400</f>
        <v>0</v>
      </c>
      <c r="I400" s="13"/>
      <c r="J400" s="52">
        <f t="shared" si="38"/>
        <v>0</v>
      </c>
    </row>
    <row r="401" spans="1:10" ht="23.25" thickBot="1" x14ac:dyDescent="0.25">
      <c r="A401" s="2"/>
      <c r="B401" s="232">
        <v>237</v>
      </c>
      <c r="C401" s="39" t="s">
        <v>744</v>
      </c>
      <c r="D401" s="40" t="s">
        <v>925</v>
      </c>
      <c r="E401" s="39" t="s">
        <v>358</v>
      </c>
      <c r="F401" s="41">
        <v>137</v>
      </c>
      <c r="G401" s="13"/>
      <c r="H401" s="52">
        <f>F401*G401</f>
        <v>0</v>
      </c>
      <c r="I401" s="13"/>
      <c r="J401" s="52">
        <f t="shared" si="38"/>
        <v>0</v>
      </c>
    </row>
    <row r="402" spans="1:10" ht="13.5" thickBot="1" x14ac:dyDescent="0.25">
      <c r="A402" s="2"/>
      <c r="B402" s="237"/>
      <c r="C402" s="37"/>
      <c r="D402" s="38" t="s">
        <v>926</v>
      </c>
      <c r="E402" s="37"/>
      <c r="F402" s="36"/>
      <c r="G402" s="10"/>
      <c r="H402" s="52">
        <f>H404+H406+H407+H408+H410+H411+H413+H414+H415+H416+H417+H418+H419+H420+H421+H422+H426+H430+H433+H434+H435+H436+H437+H440+H441+H442+H443+H444</f>
        <v>0</v>
      </c>
      <c r="I402" s="13"/>
      <c r="J402" s="52">
        <f t="shared" si="38"/>
        <v>0</v>
      </c>
    </row>
    <row r="403" spans="1:10" ht="13.5" thickBot="1" x14ac:dyDescent="0.25">
      <c r="A403" s="2"/>
      <c r="B403" s="235"/>
      <c r="C403" s="6"/>
      <c r="D403" s="7" t="s">
        <v>705</v>
      </c>
      <c r="E403" s="10"/>
      <c r="F403" s="10"/>
      <c r="G403" s="10"/>
      <c r="H403" s="10"/>
      <c r="I403" s="10"/>
      <c r="J403" s="10"/>
    </row>
    <row r="404" spans="1:10" ht="34.5" thickBot="1" x14ac:dyDescent="0.25">
      <c r="A404" s="2"/>
      <c r="B404" s="232">
        <v>238</v>
      </c>
      <c r="C404" s="39" t="s">
        <v>351</v>
      </c>
      <c r="D404" s="40" t="s">
        <v>927</v>
      </c>
      <c r="E404" s="39" t="s">
        <v>353</v>
      </c>
      <c r="F404" s="41">
        <v>5</v>
      </c>
      <c r="G404" s="13"/>
      <c r="H404" s="52">
        <f>F404*G404</f>
        <v>0</v>
      </c>
      <c r="I404" s="13"/>
      <c r="J404" s="52">
        <f>H404+I404</f>
        <v>0</v>
      </c>
    </row>
    <row r="405" spans="1:10" ht="13.5" thickBot="1" x14ac:dyDescent="0.25">
      <c r="A405" s="2"/>
      <c r="B405" s="235"/>
      <c r="C405" s="6"/>
      <c r="D405" s="7" t="s">
        <v>627</v>
      </c>
      <c r="E405" s="10"/>
      <c r="F405" s="10"/>
      <c r="G405" s="10"/>
      <c r="H405" s="10"/>
      <c r="I405" s="10"/>
      <c r="J405" s="10"/>
    </row>
    <row r="406" spans="1:10" ht="33.75" x14ac:dyDescent="0.2">
      <c r="A406" s="2"/>
      <c r="B406" s="232">
        <v>239</v>
      </c>
      <c r="C406" s="39" t="s">
        <v>351</v>
      </c>
      <c r="D406" s="40" t="s">
        <v>928</v>
      </c>
      <c r="E406" s="39" t="s">
        <v>353</v>
      </c>
      <c r="F406" s="41">
        <v>13</v>
      </c>
      <c r="G406" s="13"/>
      <c r="H406" s="52">
        <f>F406*G406</f>
        <v>0</v>
      </c>
      <c r="I406" s="13"/>
      <c r="J406" s="52">
        <f>H406+I406</f>
        <v>0</v>
      </c>
    </row>
    <row r="407" spans="1:10" ht="33.75" x14ac:dyDescent="0.2">
      <c r="A407" s="2"/>
      <c r="B407" s="232">
        <v>240</v>
      </c>
      <c r="C407" s="39" t="s">
        <v>351</v>
      </c>
      <c r="D407" s="40" t="s">
        <v>929</v>
      </c>
      <c r="E407" s="39" t="s">
        <v>353</v>
      </c>
      <c r="F407" s="41">
        <v>24</v>
      </c>
      <c r="G407" s="13"/>
      <c r="H407" s="52">
        <f>F407*G407</f>
        <v>0</v>
      </c>
      <c r="I407" s="13"/>
      <c r="J407" s="52">
        <f>H407+I407</f>
        <v>0</v>
      </c>
    </row>
    <row r="408" spans="1:10" ht="34.5" thickBot="1" x14ac:dyDescent="0.25">
      <c r="A408" s="2"/>
      <c r="B408" s="232">
        <v>241</v>
      </c>
      <c r="C408" s="39" t="s">
        <v>351</v>
      </c>
      <c r="D408" s="40" t="s">
        <v>930</v>
      </c>
      <c r="E408" s="39" t="s">
        <v>353</v>
      </c>
      <c r="F408" s="41">
        <v>9</v>
      </c>
      <c r="G408" s="13"/>
      <c r="H408" s="52">
        <f>F408*G408</f>
        <v>0</v>
      </c>
      <c r="I408" s="13"/>
      <c r="J408" s="52">
        <f>H408+I408</f>
        <v>0</v>
      </c>
    </row>
    <row r="409" spans="1:10" ht="13.5" thickBot="1" x14ac:dyDescent="0.25">
      <c r="A409" s="2"/>
      <c r="B409" s="235"/>
      <c r="C409" s="6"/>
      <c r="D409" s="7" t="s">
        <v>798</v>
      </c>
      <c r="E409" s="10"/>
      <c r="F409" s="10"/>
      <c r="G409" s="10"/>
      <c r="H409" s="10"/>
      <c r="I409" s="10"/>
      <c r="J409" s="10"/>
    </row>
    <row r="410" spans="1:10" ht="33.75" x14ac:dyDescent="0.2">
      <c r="A410" s="2"/>
      <c r="B410" s="232">
        <v>242</v>
      </c>
      <c r="C410" s="39" t="s">
        <v>351</v>
      </c>
      <c r="D410" s="40" t="s">
        <v>931</v>
      </c>
      <c r="E410" s="39" t="s">
        <v>353</v>
      </c>
      <c r="F410" s="41">
        <v>246</v>
      </c>
      <c r="G410" s="13"/>
      <c r="H410" s="52">
        <f>F410*G410</f>
        <v>0</v>
      </c>
      <c r="I410" s="13"/>
      <c r="J410" s="52">
        <f>H410+I410</f>
        <v>0</v>
      </c>
    </row>
    <row r="411" spans="1:10" ht="34.5" thickBot="1" x14ac:dyDescent="0.25">
      <c r="A411" s="2"/>
      <c r="B411" s="232">
        <v>243</v>
      </c>
      <c r="C411" s="39" t="s">
        <v>351</v>
      </c>
      <c r="D411" s="40" t="s">
        <v>932</v>
      </c>
      <c r="E411" s="39" t="s">
        <v>353</v>
      </c>
      <c r="F411" s="41">
        <v>246</v>
      </c>
      <c r="G411" s="13"/>
      <c r="H411" s="52">
        <f>F411*G411</f>
        <v>0</v>
      </c>
      <c r="I411" s="13"/>
      <c r="J411" s="52">
        <f>H411+I411</f>
        <v>0</v>
      </c>
    </row>
    <row r="412" spans="1:10" ht="13.5" thickBot="1" x14ac:dyDescent="0.25">
      <c r="A412" s="2"/>
      <c r="B412" s="235"/>
      <c r="C412" s="6"/>
      <c r="D412" s="7" t="s">
        <v>632</v>
      </c>
      <c r="E412" s="10"/>
      <c r="F412" s="10"/>
      <c r="G412" s="10"/>
      <c r="H412" s="10"/>
      <c r="I412" s="10"/>
      <c r="J412" s="10"/>
    </row>
    <row r="413" spans="1:10" ht="33.75" x14ac:dyDescent="0.2">
      <c r="A413" s="2"/>
      <c r="B413" s="232">
        <v>244</v>
      </c>
      <c r="C413" s="39" t="s">
        <v>351</v>
      </c>
      <c r="D413" s="40" t="s">
        <v>933</v>
      </c>
      <c r="E413" s="39" t="s">
        <v>353</v>
      </c>
      <c r="F413" s="41">
        <v>103</v>
      </c>
      <c r="G413" s="13"/>
      <c r="H413" s="52">
        <f t="shared" ref="H413:H421" si="40">F413*G413</f>
        <v>0</v>
      </c>
      <c r="I413" s="13"/>
      <c r="J413" s="52">
        <f t="shared" ref="J413:J445" si="41">H413+I413</f>
        <v>0</v>
      </c>
    </row>
    <row r="414" spans="1:10" ht="33.75" x14ac:dyDescent="0.2">
      <c r="A414" s="2"/>
      <c r="B414" s="232">
        <v>245</v>
      </c>
      <c r="C414" s="39" t="s">
        <v>351</v>
      </c>
      <c r="D414" s="40" t="s">
        <v>934</v>
      </c>
      <c r="E414" s="39" t="s">
        <v>353</v>
      </c>
      <c r="F414" s="41">
        <v>103</v>
      </c>
      <c r="G414" s="13"/>
      <c r="H414" s="52">
        <f t="shared" si="40"/>
        <v>0</v>
      </c>
      <c r="I414" s="13"/>
      <c r="J414" s="52">
        <f t="shared" si="41"/>
        <v>0</v>
      </c>
    </row>
    <row r="415" spans="1:10" ht="33.75" x14ac:dyDescent="0.2">
      <c r="A415" s="2"/>
      <c r="B415" s="232">
        <v>246</v>
      </c>
      <c r="C415" s="39" t="s">
        <v>351</v>
      </c>
      <c r="D415" s="40" t="s">
        <v>935</v>
      </c>
      <c r="E415" s="39" t="s">
        <v>353</v>
      </c>
      <c r="F415" s="41">
        <v>103</v>
      </c>
      <c r="G415" s="13"/>
      <c r="H415" s="52">
        <f t="shared" si="40"/>
        <v>0</v>
      </c>
      <c r="I415" s="13"/>
      <c r="J415" s="52">
        <f t="shared" si="41"/>
        <v>0</v>
      </c>
    </row>
    <row r="416" spans="1:10" ht="33.75" x14ac:dyDescent="0.2">
      <c r="A416" s="2"/>
      <c r="B416" s="232">
        <v>247</v>
      </c>
      <c r="C416" s="39" t="s">
        <v>351</v>
      </c>
      <c r="D416" s="40" t="s">
        <v>936</v>
      </c>
      <c r="E416" s="39" t="s">
        <v>353</v>
      </c>
      <c r="F416" s="41">
        <v>103</v>
      </c>
      <c r="G416" s="13"/>
      <c r="H416" s="52">
        <f t="shared" si="40"/>
        <v>0</v>
      </c>
      <c r="I416" s="13"/>
      <c r="J416" s="52">
        <f t="shared" si="41"/>
        <v>0</v>
      </c>
    </row>
    <row r="417" spans="1:10" ht="33.75" x14ac:dyDescent="0.2">
      <c r="A417" s="2"/>
      <c r="B417" s="232">
        <v>248</v>
      </c>
      <c r="C417" s="39" t="s">
        <v>351</v>
      </c>
      <c r="D417" s="40" t="s">
        <v>937</v>
      </c>
      <c r="E417" s="39" t="s">
        <v>353</v>
      </c>
      <c r="F417" s="41">
        <v>122</v>
      </c>
      <c r="G417" s="13"/>
      <c r="H417" s="52">
        <f t="shared" si="40"/>
        <v>0</v>
      </c>
      <c r="I417" s="13"/>
      <c r="J417" s="52">
        <f t="shared" si="41"/>
        <v>0</v>
      </c>
    </row>
    <row r="418" spans="1:10" ht="33.75" x14ac:dyDescent="0.2">
      <c r="A418" s="2"/>
      <c r="B418" s="232">
        <v>249</v>
      </c>
      <c r="C418" s="39" t="s">
        <v>351</v>
      </c>
      <c r="D418" s="40" t="s">
        <v>938</v>
      </c>
      <c r="E418" s="39" t="s">
        <v>353</v>
      </c>
      <c r="F418" s="41">
        <v>122</v>
      </c>
      <c r="G418" s="13"/>
      <c r="H418" s="52">
        <f t="shared" si="40"/>
        <v>0</v>
      </c>
      <c r="I418" s="13"/>
      <c r="J418" s="52">
        <f t="shared" si="41"/>
        <v>0</v>
      </c>
    </row>
    <row r="419" spans="1:10" ht="33.75" x14ac:dyDescent="0.2">
      <c r="A419" s="2"/>
      <c r="B419" s="232">
        <v>250</v>
      </c>
      <c r="C419" s="39" t="s">
        <v>351</v>
      </c>
      <c r="D419" s="40" t="s">
        <v>939</v>
      </c>
      <c r="E419" s="39" t="s">
        <v>353</v>
      </c>
      <c r="F419" s="41">
        <v>122</v>
      </c>
      <c r="G419" s="13"/>
      <c r="H419" s="52">
        <f t="shared" si="40"/>
        <v>0</v>
      </c>
      <c r="I419" s="13"/>
      <c r="J419" s="52">
        <f t="shared" si="41"/>
        <v>0</v>
      </c>
    </row>
    <row r="420" spans="1:10" ht="33.75" x14ac:dyDescent="0.2">
      <c r="A420" s="2"/>
      <c r="B420" s="232">
        <v>251</v>
      </c>
      <c r="C420" s="39" t="s">
        <v>351</v>
      </c>
      <c r="D420" s="40" t="s">
        <v>940</v>
      </c>
      <c r="E420" s="39" t="s">
        <v>353</v>
      </c>
      <c r="F420" s="41">
        <v>122</v>
      </c>
      <c r="G420" s="13"/>
      <c r="H420" s="52">
        <f t="shared" si="40"/>
        <v>0</v>
      </c>
      <c r="I420" s="13"/>
      <c r="J420" s="52">
        <f t="shared" si="41"/>
        <v>0</v>
      </c>
    </row>
    <row r="421" spans="1:10" ht="34.5" thickBot="1" x14ac:dyDescent="0.25">
      <c r="A421" s="2"/>
      <c r="B421" s="232">
        <v>252</v>
      </c>
      <c r="C421" s="39" t="s">
        <v>351</v>
      </c>
      <c r="D421" s="40" t="s">
        <v>941</v>
      </c>
      <c r="E421" s="39" t="s">
        <v>353</v>
      </c>
      <c r="F421" s="41">
        <v>417</v>
      </c>
      <c r="G421" s="13"/>
      <c r="H421" s="52">
        <f t="shared" si="40"/>
        <v>0</v>
      </c>
      <c r="I421" s="13"/>
      <c r="J421" s="52">
        <f t="shared" si="41"/>
        <v>0</v>
      </c>
    </row>
    <row r="422" spans="1:10" ht="45.75" thickBot="1" x14ac:dyDescent="0.25">
      <c r="A422" s="2"/>
      <c r="B422" s="232">
        <v>253</v>
      </c>
      <c r="C422" s="39" t="s">
        <v>942</v>
      </c>
      <c r="D422" s="40" t="s">
        <v>943</v>
      </c>
      <c r="E422" s="39" t="s">
        <v>358</v>
      </c>
      <c r="F422" s="41">
        <v>324</v>
      </c>
      <c r="G422" s="56"/>
      <c r="H422" s="52">
        <f>H423+H424+H425</f>
        <v>0</v>
      </c>
      <c r="I422" s="13"/>
      <c r="J422" s="52">
        <f t="shared" si="41"/>
        <v>0</v>
      </c>
    </row>
    <row r="423" spans="1:10" ht="22.5" x14ac:dyDescent="0.2">
      <c r="A423" s="2"/>
      <c r="B423" s="233" t="s">
        <v>3248</v>
      </c>
      <c r="C423" s="22" t="s">
        <v>945</v>
      </c>
      <c r="D423" s="23" t="s">
        <v>946</v>
      </c>
      <c r="E423" s="22" t="s">
        <v>438</v>
      </c>
      <c r="F423" s="24">
        <v>113.4</v>
      </c>
      <c r="G423" s="62"/>
      <c r="H423" s="52">
        <f>F423*G423</f>
        <v>0</v>
      </c>
      <c r="I423" s="62"/>
      <c r="J423" s="52">
        <f t="shared" si="41"/>
        <v>0</v>
      </c>
    </row>
    <row r="424" spans="1:10" ht="22.5" x14ac:dyDescent="0.2">
      <c r="A424" s="2"/>
      <c r="B424" s="233" t="s">
        <v>3249</v>
      </c>
      <c r="C424" s="22" t="s">
        <v>948</v>
      </c>
      <c r="D424" s="23" t="s">
        <v>949</v>
      </c>
      <c r="E424" s="22" t="s">
        <v>438</v>
      </c>
      <c r="F424" s="24">
        <v>113.4</v>
      </c>
      <c r="G424" s="62"/>
      <c r="H424" s="52">
        <f>F424*G424</f>
        <v>0</v>
      </c>
      <c r="I424" s="62"/>
      <c r="J424" s="52">
        <f t="shared" si="41"/>
        <v>0</v>
      </c>
    </row>
    <row r="425" spans="1:10" ht="34.5" thickBot="1" x14ac:dyDescent="0.25">
      <c r="A425" s="2"/>
      <c r="B425" s="233" t="s">
        <v>3250</v>
      </c>
      <c r="C425" s="22" t="s">
        <v>951</v>
      </c>
      <c r="D425" s="23" t="s">
        <v>952</v>
      </c>
      <c r="E425" s="22" t="s">
        <v>438</v>
      </c>
      <c r="F425" s="24">
        <v>113.4</v>
      </c>
      <c r="G425" s="62"/>
      <c r="H425" s="52">
        <f>F425*G425*24</f>
        <v>0</v>
      </c>
      <c r="I425" s="62"/>
      <c r="J425" s="52">
        <f t="shared" si="41"/>
        <v>0</v>
      </c>
    </row>
    <row r="426" spans="1:10" ht="34.5" thickBot="1" x14ac:dyDescent="0.25">
      <c r="A426" s="2"/>
      <c r="B426" s="232">
        <v>254</v>
      </c>
      <c r="C426" s="39" t="s">
        <v>351</v>
      </c>
      <c r="D426" s="40" t="s">
        <v>643</v>
      </c>
      <c r="E426" s="39" t="s">
        <v>358</v>
      </c>
      <c r="F426" s="41">
        <v>653</v>
      </c>
      <c r="G426" s="56"/>
      <c r="H426" s="52">
        <f>H427+H428+H429</f>
        <v>0</v>
      </c>
      <c r="I426" s="13"/>
      <c r="J426" s="52">
        <f t="shared" si="41"/>
        <v>0</v>
      </c>
    </row>
    <row r="427" spans="1:10" ht="22.5" x14ac:dyDescent="0.2">
      <c r="A427" s="2"/>
      <c r="B427" s="233" t="s">
        <v>944</v>
      </c>
      <c r="C427" s="22" t="s">
        <v>689</v>
      </c>
      <c r="D427" s="23" t="s">
        <v>690</v>
      </c>
      <c r="E427" s="22" t="s">
        <v>650</v>
      </c>
      <c r="F427" s="24">
        <v>6.5000000000000002E-2</v>
      </c>
      <c r="G427" s="62"/>
      <c r="H427" s="52">
        <f>F427*G427</f>
        <v>0</v>
      </c>
      <c r="I427" s="62"/>
      <c r="J427" s="52">
        <f t="shared" si="41"/>
        <v>0</v>
      </c>
    </row>
    <row r="428" spans="1:10" ht="22.5" x14ac:dyDescent="0.2">
      <c r="A428" s="2"/>
      <c r="B428" s="233" t="s">
        <v>947</v>
      </c>
      <c r="C428" s="22" t="s">
        <v>648</v>
      </c>
      <c r="D428" s="23" t="s">
        <v>649</v>
      </c>
      <c r="E428" s="22" t="s">
        <v>650</v>
      </c>
      <c r="F428" s="24">
        <v>6.5000000000000002E-2</v>
      </c>
      <c r="G428" s="62"/>
      <c r="H428" s="52">
        <f>F428*G428</f>
        <v>0</v>
      </c>
      <c r="I428" s="62"/>
      <c r="J428" s="52">
        <f t="shared" si="41"/>
        <v>0</v>
      </c>
    </row>
    <row r="429" spans="1:10" ht="34.5" thickBot="1" x14ac:dyDescent="0.25">
      <c r="A429" s="2"/>
      <c r="B429" s="233" t="s">
        <v>950</v>
      </c>
      <c r="C429" s="22" t="s">
        <v>652</v>
      </c>
      <c r="D429" s="23" t="s">
        <v>653</v>
      </c>
      <c r="E429" s="22" t="s">
        <v>650</v>
      </c>
      <c r="F429" s="24">
        <v>6.5000000000000002E-2</v>
      </c>
      <c r="G429" s="62"/>
      <c r="H429" s="52">
        <f>F429*G429*33</f>
        <v>0</v>
      </c>
      <c r="I429" s="62"/>
      <c r="J429" s="52">
        <f t="shared" si="41"/>
        <v>0</v>
      </c>
    </row>
    <row r="430" spans="1:10" ht="34.5" thickBot="1" x14ac:dyDescent="0.25">
      <c r="A430" s="2"/>
      <c r="B430" s="232">
        <v>255</v>
      </c>
      <c r="C430" s="39" t="s">
        <v>351</v>
      </c>
      <c r="D430" s="40" t="s">
        <v>728</v>
      </c>
      <c r="E430" s="39" t="s">
        <v>358</v>
      </c>
      <c r="F430" s="41">
        <v>7.2</v>
      </c>
      <c r="G430" s="56"/>
      <c r="H430" s="52">
        <f>H431+H432</f>
        <v>0</v>
      </c>
      <c r="I430" s="13"/>
      <c r="J430" s="52">
        <f t="shared" si="41"/>
        <v>0</v>
      </c>
    </row>
    <row r="431" spans="1:10" ht="22.5" x14ac:dyDescent="0.2">
      <c r="A431" s="2"/>
      <c r="B431" s="233" t="s">
        <v>953</v>
      </c>
      <c r="C431" s="22" t="s">
        <v>729</v>
      </c>
      <c r="D431" s="23" t="s">
        <v>730</v>
      </c>
      <c r="E431" s="22" t="s">
        <v>438</v>
      </c>
      <c r="F431" s="24">
        <v>6.48</v>
      </c>
      <c r="G431" s="62"/>
      <c r="H431" s="52">
        <f t="shared" ref="H431:H444" si="42">F431*G431</f>
        <v>0</v>
      </c>
      <c r="I431" s="62"/>
      <c r="J431" s="52">
        <f t="shared" si="41"/>
        <v>0</v>
      </c>
    </row>
    <row r="432" spans="1:10" ht="33.75" x14ac:dyDescent="0.2">
      <c r="A432" s="2"/>
      <c r="B432" s="233" t="s">
        <v>954</v>
      </c>
      <c r="C432" s="22" t="s">
        <v>351</v>
      </c>
      <c r="D432" s="23" t="s">
        <v>731</v>
      </c>
      <c r="E432" s="22" t="s">
        <v>438</v>
      </c>
      <c r="F432" s="24">
        <v>6.48</v>
      </c>
      <c r="G432" s="62"/>
      <c r="H432" s="52">
        <f t="shared" si="42"/>
        <v>0</v>
      </c>
      <c r="I432" s="62"/>
      <c r="J432" s="52">
        <f t="shared" si="41"/>
        <v>0</v>
      </c>
    </row>
    <row r="433" spans="1:10" ht="22.5" x14ac:dyDescent="0.2">
      <c r="A433" s="2"/>
      <c r="B433" s="232">
        <v>256</v>
      </c>
      <c r="C433" s="39" t="s">
        <v>733</v>
      </c>
      <c r="D433" s="40" t="s">
        <v>734</v>
      </c>
      <c r="E433" s="39" t="s">
        <v>353</v>
      </c>
      <c r="F433" s="41">
        <v>5</v>
      </c>
      <c r="G433" s="13"/>
      <c r="H433" s="52">
        <f t="shared" si="42"/>
        <v>0</v>
      </c>
      <c r="I433" s="13"/>
      <c r="J433" s="52">
        <f t="shared" si="41"/>
        <v>0</v>
      </c>
    </row>
    <row r="434" spans="1:10" ht="33.75" x14ac:dyDescent="0.2">
      <c r="A434" s="2"/>
      <c r="B434" s="232">
        <v>257</v>
      </c>
      <c r="C434" s="39" t="s">
        <v>351</v>
      </c>
      <c r="D434" s="40" t="s">
        <v>891</v>
      </c>
      <c r="E434" s="39" t="s">
        <v>353</v>
      </c>
      <c r="F434" s="41">
        <v>5</v>
      </c>
      <c r="G434" s="13"/>
      <c r="H434" s="52">
        <f t="shared" si="42"/>
        <v>0</v>
      </c>
      <c r="I434" s="13"/>
      <c r="J434" s="52">
        <f t="shared" si="41"/>
        <v>0</v>
      </c>
    </row>
    <row r="435" spans="1:10" ht="33.75" x14ac:dyDescent="0.2">
      <c r="A435" s="2"/>
      <c r="B435" s="232">
        <v>258</v>
      </c>
      <c r="C435" s="39" t="s">
        <v>351</v>
      </c>
      <c r="D435" s="40" t="s">
        <v>955</v>
      </c>
      <c r="E435" s="39" t="s">
        <v>371</v>
      </c>
      <c r="F435" s="41">
        <v>5</v>
      </c>
      <c r="G435" s="13"/>
      <c r="H435" s="52">
        <f t="shared" si="42"/>
        <v>0</v>
      </c>
      <c r="I435" s="13"/>
      <c r="J435" s="52">
        <f t="shared" si="41"/>
        <v>0</v>
      </c>
    </row>
    <row r="436" spans="1:10" ht="33.75" x14ac:dyDescent="0.2">
      <c r="A436" s="2"/>
      <c r="B436" s="232">
        <v>259</v>
      </c>
      <c r="C436" s="39" t="s">
        <v>351</v>
      </c>
      <c r="D436" s="40" t="s">
        <v>740</v>
      </c>
      <c r="E436" s="39" t="s">
        <v>411</v>
      </c>
      <c r="F436" s="41">
        <v>25</v>
      </c>
      <c r="G436" s="13"/>
      <c r="H436" s="52">
        <f t="shared" si="42"/>
        <v>0</v>
      </c>
      <c r="I436" s="13"/>
      <c r="J436" s="52">
        <f t="shared" si="41"/>
        <v>0</v>
      </c>
    </row>
    <row r="437" spans="1:10" ht="33.75" x14ac:dyDescent="0.2">
      <c r="A437" s="2"/>
      <c r="B437" s="232">
        <v>260</v>
      </c>
      <c r="C437" s="39" t="s">
        <v>351</v>
      </c>
      <c r="D437" s="40" t="s">
        <v>658</v>
      </c>
      <c r="E437" s="39" t="s">
        <v>353</v>
      </c>
      <c r="F437" s="41">
        <v>46</v>
      </c>
      <c r="G437" s="52">
        <f>G438+G439</f>
        <v>0</v>
      </c>
      <c r="H437" s="52">
        <f t="shared" si="42"/>
        <v>0</v>
      </c>
      <c r="I437" s="13"/>
      <c r="J437" s="52">
        <f t="shared" si="41"/>
        <v>0</v>
      </c>
    </row>
    <row r="438" spans="1:10" ht="22.5" x14ac:dyDescent="0.2">
      <c r="A438" s="2"/>
      <c r="B438" s="233" t="s">
        <v>3251</v>
      </c>
      <c r="C438" s="22" t="s">
        <v>660</v>
      </c>
      <c r="D438" s="23" t="s">
        <v>661</v>
      </c>
      <c r="E438" s="22" t="s">
        <v>662</v>
      </c>
      <c r="F438" s="24">
        <v>46</v>
      </c>
      <c r="G438" s="62"/>
      <c r="H438" s="52">
        <f t="shared" si="42"/>
        <v>0</v>
      </c>
      <c r="I438" s="62"/>
      <c r="J438" s="52">
        <f t="shared" si="41"/>
        <v>0</v>
      </c>
    </row>
    <row r="439" spans="1:10" ht="33.75" x14ac:dyDescent="0.2">
      <c r="A439" s="2"/>
      <c r="B439" s="233" t="s">
        <v>3252</v>
      </c>
      <c r="C439" s="22" t="s">
        <v>765</v>
      </c>
      <c r="D439" s="23" t="s">
        <v>766</v>
      </c>
      <c r="E439" s="22" t="s">
        <v>353</v>
      </c>
      <c r="F439" s="24">
        <v>46</v>
      </c>
      <c r="G439" s="62"/>
      <c r="H439" s="52">
        <f t="shared" si="42"/>
        <v>0</v>
      </c>
      <c r="I439" s="62"/>
      <c r="J439" s="52">
        <f t="shared" si="41"/>
        <v>0</v>
      </c>
    </row>
    <row r="440" spans="1:10" ht="22.5" x14ac:dyDescent="0.2">
      <c r="A440" s="2"/>
      <c r="B440" s="232">
        <v>261</v>
      </c>
      <c r="C440" s="39" t="s">
        <v>655</v>
      </c>
      <c r="D440" s="40" t="s">
        <v>702</v>
      </c>
      <c r="E440" s="39" t="s">
        <v>353</v>
      </c>
      <c r="F440" s="41">
        <v>492</v>
      </c>
      <c r="G440" s="13"/>
      <c r="H440" s="52">
        <f t="shared" si="42"/>
        <v>0</v>
      </c>
      <c r="I440" s="13"/>
      <c r="J440" s="52">
        <f t="shared" si="41"/>
        <v>0</v>
      </c>
    </row>
    <row r="441" spans="1:10" ht="22.5" x14ac:dyDescent="0.2">
      <c r="A441" s="2"/>
      <c r="B441" s="232">
        <v>262</v>
      </c>
      <c r="C441" s="39" t="s">
        <v>655</v>
      </c>
      <c r="D441" s="40" t="s">
        <v>656</v>
      </c>
      <c r="E441" s="39" t="s">
        <v>353</v>
      </c>
      <c r="F441" s="41">
        <v>900</v>
      </c>
      <c r="G441" s="13"/>
      <c r="H441" s="52">
        <f t="shared" si="42"/>
        <v>0</v>
      </c>
      <c r="I441" s="13"/>
      <c r="J441" s="52">
        <f t="shared" si="41"/>
        <v>0</v>
      </c>
    </row>
    <row r="442" spans="1:10" ht="22.5" x14ac:dyDescent="0.2">
      <c r="A442" s="2"/>
      <c r="B442" s="232">
        <v>263</v>
      </c>
      <c r="C442" s="39" t="s">
        <v>894</v>
      </c>
      <c r="D442" s="40" t="s">
        <v>895</v>
      </c>
      <c r="E442" s="39" t="s">
        <v>353</v>
      </c>
      <c r="F442" s="41">
        <v>417</v>
      </c>
      <c r="G442" s="13"/>
      <c r="H442" s="52">
        <f t="shared" si="42"/>
        <v>0</v>
      </c>
      <c r="I442" s="13"/>
      <c r="J442" s="52">
        <f t="shared" si="41"/>
        <v>0</v>
      </c>
    </row>
    <row r="443" spans="1:10" ht="33.75" x14ac:dyDescent="0.2">
      <c r="A443" s="2"/>
      <c r="B443" s="232">
        <v>264</v>
      </c>
      <c r="C443" s="39" t="s">
        <v>458</v>
      </c>
      <c r="D443" s="40" t="s">
        <v>667</v>
      </c>
      <c r="E443" s="39" t="s">
        <v>358</v>
      </c>
      <c r="F443" s="41">
        <v>653</v>
      </c>
      <c r="G443" s="13"/>
      <c r="H443" s="52">
        <f t="shared" si="42"/>
        <v>0</v>
      </c>
      <c r="I443" s="13"/>
      <c r="J443" s="52">
        <f t="shared" si="41"/>
        <v>0</v>
      </c>
    </row>
    <row r="444" spans="1:10" ht="34.5" thickBot="1" x14ac:dyDescent="0.25">
      <c r="A444" s="2"/>
      <c r="B444" s="232">
        <v>265</v>
      </c>
      <c r="C444" s="39" t="s">
        <v>351</v>
      </c>
      <c r="D444" s="40" t="s">
        <v>956</v>
      </c>
      <c r="E444" s="39" t="s">
        <v>358</v>
      </c>
      <c r="F444" s="41">
        <v>65</v>
      </c>
      <c r="G444" s="13"/>
      <c r="H444" s="52">
        <f t="shared" si="42"/>
        <v>0</v>
      </c>
      <c r="I444" s="13"/>
      <c r="J444" s="52">
        <f t="shared" si="41"/>
        <v>0</v>
      </c>
    </row>
    <row r="445" spans="1:10" ht="13.5" thickBot="1" x14ac:dyDescent="0.25">
      <c r="A445" s="2"/>
      <c r="B445" s="237"/>
      <c r="C445" s="37"/>
      <c r="D445" s="38" t="s">
        <v>957</v>
      </c>
      <c r="E445" s="37"/>
      <c r="F445" s="36"/>
      <c r="G445" s="10"/>
      <c r="H445" s="52">
        <f>H447+H448+H450+H451+H452+H453+H454+H455+H459+H462+H463+H464+H465+H469+H468+H472+H473</f>
        <v>0</v>
      </c>
      <c r="I445" s="13"/>
      <c r="J445" s="52">
        <f t="shared" si="41"/>
        <v>0</v>
      </c>
    </row>
    <row r="446" spans="1:10" ht="13.5" thickBot="1" x14ac:dyDescent="0.25">
      <c r="A446" s="2"/>
      <c r="B446" s="235"/>
      <c r="C446" s="6"/>
      <c r="D446" s="7" t="s">
        <v>705</v>
      </c>
      <c r="E446" s="10"/>
      <c r="F446" s="10"/>
      <c r="G446" s="10"/>
      <c r="H446" s="10"/>
      <c r="I446" s="10"/>
      <c r="J446" s="10"/>
    </row>
    <row r="447" spans="1:10" ht="33.75" x14ac:dyDescent="0.2">
      <c r="A447" s="2"/>
      <c r="B447" s="238">
        <v>266</v>
      </c>
      <c r="C447" s="39" t="s">
        <v>351</v>
      </c>
      <c r="D447" s="40" t="s">
        <v>958</v>
      </c>
      <c r="E447" s="39" t="s">
        <v>353</v>
      </c>
      <c r="F447" s="41">
        <v>1</v>
      </c>
      <c r="G447" s="13"/>
      <c r="H447" s="52">
        <f>F447*G447</f>
        <v>0</v>
      </c>
      <c r="I447" s="13"/>
      <c r="J447" s="52">
        <f>H447+I447</f>
        <v>0</v>
      </c>
    </row>
    <row r="448" spans="1:10" ht="34.5" thickBot="1" x14ac:dyDescent="0.25">
      <c r="A448" s="2"/>
      <c r="B448" s="232">
        <v>267</v>
      </c>
      <c r="C448" s="39" t="s">
        <v>351</v>
      </c>
      <c r="D448" s="40" t="s">
        <v>959</v>
      </c>
      <c r="E448" s="39" t="s">
        <v>353</v>
      </c>
      <c r="F448" s="41">
        <v>1</v>
      </c>
      <c r="G448" s="13"/>
      <c r="H448" s="52">
        <f>F448*G448</f>
        <v>0</v>
      </c>
      <c r="I448" s="13"/>
      <c r="J448" s="52">
        <f>H448+I448</f>
        <v>0</v>
      </c>
    </row>
    <row r="449" spans="1:10" ht="13.5" thickBot="1" x14ac:dyDescent="0.25">
      <c r="A449" s="2"/>
      <c r="B449" s="235"/>
      <c r="C449" s="6"/>
      <c r="D449" s="7" t="s">
        <v>627</v>
      </c>
      <c r="E449" s="10"/>
      <c r="F449" s="10"/>
      <c r="G449" s="10"/>
      <c r="H449" s="10"/>
      <c r="I449" s="10"/>
      <c r="J449" s="10"/>
    </row>
    <row r="450" spans="1:10" ht="33.75" x14ac:dyDescent="0.2">
      <c r="A450" s="2"/>
      <c r="B450" s="232">
        <v>268</v>
      </c>
      <c r="C450" s="39" t="s">
        <v>351</v>
      </c>
      <c r="D450" s="40" t="s">
        <v>960</v>
      </c>
      <c r="E450" s="39" t="s">
        <v>353</v>
      </c>
      <c r="F450" s="41">
        <v>1605</v>
      </c>
      <c r="G450" s="13"/>
      <c r="H450" s="52">
        <f>F450*G450</f>
        <v>0</v>
      </c>
      <c r="I450" s="13"/>
      <c r="J450" s="52">
        <f t="shared" ref="J450:J476" si="43">H450+I450</f>
        <v>0</v>
      </c>
    </row>
    <row r="451" spans="1:10" ht="33.75" x14ac:dyDescent="0.2">
      <c r="A451" s="2"/>
      <c r="B451" s="232">
        <v>269</v>
      </c>
      <c r="C451" s="39" t="s">
        <v>351</v>
      </c>
      <c r="D451" s="40" t="s">
        <v>961</v>
      </c>
      <c r="E451" s="39" t="s">
        <v>353</v>
      </c>
      <c r="F451" s="41">
        <v>32</v>
      </c>
      <c r="G451" s="13"/>
      <c r="H451" s="52">
        <f>F451*G451</f>
        <v>0</v>
      </c>
      <c r="I451" s="13"/>
      <c r="J451" s="52">
        <f t="shared" si="43"/>
        <v>0</v>
      </c>
    </row>
    <row r="452" spans="1:10" ht="33.75" x14ac:dyDescent="0.2">
      <c r="A452" s="2"/>
      <c r="B452" s="232">
        <v>270</v>
      </c>
      <c r="C452" s="39" t="s">
        <v>351</v>
      </c>
      <c r="D452" s="40" t="s">
        <v>860</v>
      </c>
      <c r="E452" s="39" t="s">
        <v>353</v>
      </c>
      <c r="F452" s="41">
        <v>135</v>
      </c>
      <c r="G452" s="13"/>
      <c r="H452" s="52">
        <f>F452*G452</f>
        <v>0</v>
      </c>
      <c r="I452" s="13"/>
      <c r="J452" s="52">
        <f t="shared" si="43"/>
        <v>0</v>
      </c>
    </row>
    <row r="453" spans="1:10" ht="33.75" x14ac:dyDescent="0.2">
      <c r="A453" s="2"/>
      <c r="B453" s="232">
        <v>271</v>
      </c>
      <c r="C453" s="39" t="s">
        <v>351</v>
      </c>
      <c r="D453" s="40" t="s">
        <v>862</v>
      </c>
      <c r="E453" s="39" t="s">
        <v>353</v>
      </c>
      <c r="F453" s="41">
        <v>63</v>
      </c>
      <c r="G453" s="13"/>
      <c r="H453" s="52">
        <f>F453*G453</f>
        <v>0</v>
      </c>
      <c r="I453" s="13"/>
      <c r="J453" s="52">
        <f t="shared" si="43"/>
        <v>0</v>
      </c>
    </row>
    <row r="454" spans="1:10" ht="23.25" thickBot="1" x14ac:dyDescent="0.25">
      <c r="A454" s="2"/>
      <c r="B454" s="232">
        <v>272</v>
      </c>
      <c r="C454" s="39" t="s">
        <v>640</v>
      </c>
      <c r="D454" s="40" t="s">
        <v>641</v>
      </c>
      <c r="E454" s="39" t="s">
        <v>438</v>
      </c>
      <c r="F454" s="41">
        <v>16.760000000000002</v>
      </c>
      <c r="G454" s="13"/>
      <c r="H454" s="52">
        <f>F454*G454</f>
        <v>0</v>
      </c>
      <c r="I454" s="13"/>
      <c r="J454" s="52">
        <f t="shared" si="43"/>
        <v>0</v>
      </c>
    </row>
    <row r="455" spans="1:10" ht="34.5" thickBot="1" x14ac:dyDescent="0.25">
      <c r="A455" s="2"/>
      <c r="B455" s="232">
        <v>273</v>
      </c>
      <c r="C455" s="39" t="s">
        <v>351</v>
      </c>
      <c r="D455" s="40" t="s">
        <v>643</v>
      </c>
      <c r="E455" s="39" t="s">
        <v>358</v>
      </c>
      <c r="F455" s="41">
        <v>483</v>
      </c>
      <c r="G455" s="56"/>
      <c r="H455" s="52">
        <f>H456+H457+H458</f>
        <v>0</v>
      </c>
      <c r="I455" s="13"/>
      <c r="J455" s="52">
        <f t="shared" si="43"/>
        <v>0</v>
      </c>
    </row>
    <row r="456" spans="1:10" ht="22.5" x14ac:dyDescent="0.2">
      <c r="A456" s="2"/>
      <c r="B456" s="233" t="s">
        <v>3253</v>
      </c>
      <c r="C456" s="22" t="s">
        <v>689</v>
      </c>
      <c r="D456" s="23" t="s">
        <v>690</v>
      </c>
      <c r="E456" s="22" t="s">
        <v>650</v>
      </c>
      <c r="F456" s="24">
        <v>4.8000000000000001E-2</v>
      </c>
      <c r="G456" s="62"/>
      <c r="H456" s="52">
        <f>F456*G456</f>
        <v>0</v>
      </c>
      <c r="I456" s="62"/>
      <c r="J456" s="52">
        <f t="shared" si="43"/>
        <v>0</v>
      </c>
    </row>
    <row r="457" spans="1:10" ht="22.5" x14ac:dyDescent="0.2">
      <c r="A457" s="2"/>
      <c r="B457" s="233" t="s">
        <v>3255</v>
      </c>
      <c r="C457" s="22" t="s">
        <v>648</v>
      </c>
      <c r="D457" s="23" t="s">
        <v>649</v>
      </c>
      <c r="E457" s="22" t="s">
        <v>650</v>
      </c>
      <c r="F457" s="24">
        <v>4.8000000000000001E-2</v>
      </c>
      <c r="G457" s="62"/>
      <c r="H457" s="52">
        <f>F457*G457</f>
        <v>0</v>
      </c>
      <c r="I457" s="62"/>
      <c r="J457" s="52">
        <f t="shared" si="43"/>
        <v>0</v>
      </c>
    </row>
    <row r="458" spans="1:10" ht="34.5" thickBot="1" x14ac:dyDescent="0.25">
      <c r="A458" s="2"/>
      <c r="B458" s="233" t="s">
        <v>3254</v>
      </c>
      <c r="C458" s="22" t="s">
        <v>652</v>
      </c>
      <c r="D458" s="23" t="s">
        <v>653</v>
      </c>
      <c r="E458" s="22" t="s">
        <v>650</v>
      </c>
      <c r="F458" s="24">
        <v>4.8000000000000001E-2</v>
      </c>
      <c r="G458" s="62"/>
      <c r="H458" s="52">
        <f>F458*G458*33</f>
        <v>0</v>
      </c>
      <c r="I458" s="62"/>
      <c r="J458" s="52">
        <f t="shared" si="43"/>
        <v>0</v>
      </c>
    </row>
    <row r="459" spans="1:10" ht="34.5" thickBot="1" x14ac:dyDescent="0.25">
      <c r="A459" s="2"/>
      <c r="B459" s="232">
        <v>274</v>
      </c>
      <c r="C459" s="39" t="s">
        <v>351</v>
      </c>
      <c r="D459" s="40" t="s">
        <v>728</v>
      </c>
      <c r="E459" s="39" t="s">
        <v>358</v>
      </c>
      <c r="F459" s="41">
        <v>4</v>
      </c>
      <c r="G459" s="56"/>
      <c r="H459" s="52">
        <f>H460+H461</f>
        <v>0</v>
      </c>
      <c r="I459" s="62"/>
      <c r="J459" s="52">
        <f t="shared" si="43"/>
        <v>0</v>
      </c>
    </row>
    <row r="460" spans="1:10" ht="22.5" x14ac:dyDescent="0.2">
      <c r="A460" s="2"/>
      <c r="B460" s="233" t="s">
        <v>962</v>
      </c>
      <c r="C460" s="22" t="s">
        <v>729</v>
      </c>
      <c r="D460" s="23" t="s">
        <v>730</v>
      </c>
      <c r="E460" s="22" t="s">
        <v>438</v>
      </c>
      <c r="F460" s="24">
        <v>2.9119999999999999</v>
      </c>
      <c r="G460" s="62"/>
      <c r="H460" s="52">
        <f t="shared" ref="H460:H465" si="44">F460*G460</f>
        <v>0</v>
      </c>
      <c r="I460" s="62"/>
      <c r="J460" s="52">
        <f t="shared" si="43"/>
        <v>0</v>
      </c>
    </row>
    <row r="461" spans="1:10" ht="33.75" x14ac:dyDescent="0.2">
      <c r="A461" s="2"/>
      <c r="B461" s="233" t="s">
        <v>963</v>
      </c>
      <c r="C461" s="22" t="s">
        <v>351</v>
      </c>
      <c r="D461" s="23" t="s">
        <v>731</v>
      </c>
      <c r="E461" s="22" t="s">
        <v>438</v>
      </c>
      <c r="F461" s="24">
        <v>2.9119999999999999</v>
      </c>
      <c r="G461" s="62"/>
      <c r="H461" s="52">
        <f t="shared" si="44"/>
        <v>0</v>
      </c>
      <c r="I461" s="62"/>
      <c r="J461" s="52">
        <f t="shared" si="43"/>
        <v>0</v>
      </c>
    </row>
    <row r="462" spans="1:10" ht="22.5" x14ac:dyDescent="0.2">
      <c r="A462" s="2"/>
      <c r="B462" s="232">
        <v>275</v>
      </c>
      <c r="C462" s="39" t="s">
        <v>733</v>
      </c>
      <c r="D462" s="40" t="s">
        <v>734</v>
      </c>
      <c r="E462" s="39" t="s">
        <v>353</v>
      </c>
      <c r="F462" s="41">
        <v>2</v>
      </c>
      <c r="G462" s="13"/>
      <c r="H462" s="52">
        <f t="shared" si="44"/>
        <v>0</v>
      </c>
      <c r="I462" s="62"/>
      <c r="J462" s="52">
        <f t="shared" si="43"/>
        <v>0</v>
      </c>
    </row>
    <row r="463" spans="1:10" ht="33.75" x14ac:dyDescent="0.2">
      <c r="A463" s="2"/>
      <c r="B463" s="232">
        <v>276</v>
      </c>
      <c r="C463" s="39" t="s">
        <v>351</v>
      </c>
      <c r="D463" s="40" t="s">
        <v>891</v>
      </c>
      <c r="E463" s="39" t="s">
        <v>353</v>
      </c>
      <c r="F463" s="41">
        <v>2</v>
      </c>
      <c r="G463" s="13"/>
      <c r="H463" s="52">
        <f t="shared" si="44"/>
        <v>0</v>
      </c>
      <c r="I463" s="62"/>
      <c r="J463" s="52">
        <f t="shared" si="43"/>
        <v>0</v>
      </c>
    </row>
    <row r="464" spans="1:10" ht="33.75" x14ac:dyDescent="0.2">
      <c r="A464" s="2"/>
      <c r="B464" s="232">
        <v>277</v>
      </c>
      <c r="C464" s="39" t="s">
        <v>351</v>
      </c>
      <c r="D464" s="40" t="s">
        <v>964</v>
      </c>
      <c r="E464" s="39" t="s">
        <v>371</v>
      </c>
      <c r="F464" s="41">
        <v>1</v>
      </c>
      <c r="G464" s="13"/>
      <c r="H464" s="52">
        <f t="shared" si="44"/>
        <v>0</v>
      </c>
      <c r="I464" s="62"/>
      <c r="J464" s="52">
        <f t="shared" si="43"/>
        <v>0</v>
      </c>
    </row>
    <row r="465" spans="1:10" ht="33.75" x14ac:dyDescent="0.2">
      <c r="A465" s="2"/>
      <c r="B465" s="232">
        <v>278</v>
      </c>
      <c r="C465" s="39" t="s">
        <v>351</v>
      </c>
      <c r="D465" s="40" t="s">
        <v>758</v>
      </c>
      <c r="E465" s="39" t="s">
        <v>371</v>
      </c>
      <c r="F465" s="41">
        <v>1</v>
      </c>
      <c r="G465" s="52">
        <f>G466*3+G467</f>
        <v>0</v>
      </c>
      <c r="H465" s="52">
        <f t="shared" si="44"/>
        <v>0</v>
      </c>
      <c r="I465" s="62"/>
      <c r="J465" s="52">
        <f t="shared" si="43"/>
        <v>0</v>
      </c>
    </row>
    <row r="466" spans="1:10" ht="33.75" x14ac:dyDescent="0.2">
      <c r="A466" s="2"/>
      <c r="B466" s="233" t="s">
        <v>2981</v>
      </c>
      <c r="C466" s="22" t="s">
        <v>759</v>
      </c>
      <c r="D466" s="23" t="s">
        <v>760</v>
      </c>
      <c r="E466" s="22" t="s">
        <v>353</v>
      </c>
      <c r="F466" s="24">
        <v>1</v>
      </c>
      <c r="G466" s="62"/>
      <c r="H466" s="52">
        <f>F466*G466*3</f>
        <v>0</v>
      </c>
      <c r="I466" s="62"/>
      <c r="J466" s="52">
        <f t="shared" si="43"/>
        <v>0</v>
      </c>
    </row>
    <row r="467" spans="1:10" ht="22.5" x14ac:dyDescent="0.2">
      <c r="A467" s="2"/>
      <c r="B467" s="233" t="s">
        <v>2984</v>
      </c>
      <c r="C467" s="22" t="s">
        <v>761</v>
      </c>
      <c r="D467" s="23" t="s">
        <v>762</v>
      </c>
      <c r="E467" s="22" t="s">
        <v>353</v>
      </c>
      <c r="F467" s="24">
        <v>1</v>
      </c>
      <c r="G467" s="62"/>
      <c r="H467" s="52">
        <f t="shared" ref="H467:H472" si="45">F467*G467</f>
        <v>0</v>
      </c>
      <c r="I467" s="62"/>
      <c r="J467" s="52">
        <f t="shared" si="43"/>
        <v>0</v>
      </c>
    </row>
    <row r="468" spans="1:10" ht="33.75" x14ac:dyDescent="0.2">
      <c r="A468" s="2"/>
      <c r="B468" s="232">
        <v>279</v>
      </c>
      <c r="C468" s="39" t="s">
        <v>351</v>
      </c>
      <c r="D468" s="40" t="s">
        <v>740</v>
      </c>
      <c r="E468" s="39" t="s">
        <v>411</v>
      </c>
      <c r="F468" s="41">
        <v>10</v>
      </c>
      <c r="G468" s="13"/>
      <c r="H468" s="52">
        <f t="shared" si="45"/>
        <v>0</v>
      </c>
      <c r="I468" s="62"/>
      <c r="J468" s="52">
        <f t="shared" si="43"/>
        <v>0</v>
      </c>
    </row>
    <row r="469" spans="1:10" ht="33.75" x14ac:dyDescent="0.2">
      <c r="A469" s="2"/>
      <c r="B469" s="232">
        <v>280</v>
      </c>
      <c r="C469" s="39" t="s">
        <v>351</v>
      </c>
      <c r="D469" s="40" t="s">
        <v>658</v>
      </c>
      <c r="E469" s="39" t="s">
        <v>353</v>
      </c>
      <c r="F469" s="41">
        <v>1835</v>
      </c>
      <c r="G469" s="52">
        <f>G470+G471</f>
        <v>0</v>
      </c>
      <c r="H469" s="52">
        <f t="shared" si="45"/>
        <v>0</v>
      </c>
      <c r="I469" s="62"/>
      <c r="J469" s="52">
        <f t="shared" si="43"/>
        <v>0</v>
      </c>
    </row>
    <row r="470" spans="1:10" ht="22.5" x14ac:dyDescent="0.2">
      <c r="A470" s="2"/>
      <c r="B470" s="233" t="s">
        <v>3256</v>
      </c>
      <c r="C470" s="22" t="s">
        <v>660</v>
      </c>
      <c r="D470" s="23" t="s">
        <v>661</v>
      </c>
      <c r="E470" s="22" t="s">
        <v>662</v>
      </c>
      <c r="F470" s="24">
        <v>1835</v>
      </c>
      <c r="G470" s="62"/>
      <c r="H470" s="52">
        <f t="shared" si="45"/>
        <v>0</v>
      </c>
      <c r="I470" s="62"/>
      <c r="J470" s="52">
        <f t="shared" si="43"/>
        <v>0</v>
      </c>
    </row>
    <row r="471" spans="1:10" ht="33.75" x14ac:dyDescent="0.2">
      <c r="A471" s="2"/>
      <c r="B471" s="233" t="s">
        <v>3257</v>
      </c>
      <c r="C471" s="22" t="s">
        <v>765</v>
      </c>
      <c r="D471" s="23" t="s">
        <v>766</v>
      </c>
      <c r="E471" s="22" t="s">
        <v>353</v>
      </c>
      <c r="F471" s="24">
        <v>1835</v>
      </c>
      <c r="G471" s="62"/>
      <c r="H471" s="52">
        <f t="shared" si="45"/>
        <v>0</v>
      </c>
      <c r="I471" s="62"/>
      <c r="J471" s="52">
        <f t="shared" si="43"/>
        <v>0</v>
      </c>
    </row>
    <row r="472" spans="1:10" ht="34.5" thickBot="1" x14ac:dyDescent="0.25">
      <c r="A472" s="2"/>
      <c r="B472" s="232">
        <v>281</v>
      </c>
      <c r="C472" s="39" t="s">
        <v>458</v>
      </c>
      <c r="D472" s="40" t="s">
        <v>667</v>
      </c>
      <c r="E472" s="39" t="s">
        <v>358</v>
      </c>
      <c r="F472" s="41">
        <v>483</v>
      </c>
      <c r="G472" s="13"/>
      <c r="H472" s="52">
        <f t="shared" si="45"/>
        <v>0</v>
      </c>
      <c r="I472" s="13"/>
      <c r="J472" s="52">
        <f t="shared" si="43"/>
        <v>0</v>
      </c>
    </row>
    <row r="473" spans="1:10" ht="34.5" thickBot="1" x14ac:dyDescent="0.25">
      <c r="A473" s="2"/>
      <c r="B473" s="232">
        <v>282</v>
      </c>
      <c r="C473" s="39" t="s">
        <v>351</v>
      </c>
      <c r="D473" s="40" t="s">
        <v>918</v>
      </c>
      <c r="E473" s="39" t="s">
        <v>358</v>
      </c>
      <c r="F473" s="41">
        <v>1129</v>
      </c>
      <c r="G473" s="56"/>
      <c r="H473" s="52">
        <f>H474+H475</f>
        <v>0</v>
      </c>
      <c r="I473" s="13"/>
      <c r="J473" s="52">
        <f t="shared" si="43"/>
        <v>0</v>
      </c>
    </row>
    <row r="474" spans="1:10" ht="22.5" x14ac:dyDescent="0.2">
      <c r="A474" s="2"/>
      <c r="B474" s="233" t="s">
        <v>3258</v>
      </c>
      <c r="C474" s="22" t="s">
        <v>920</v>
      </c>
      <c r="D474" s="23" t="s">
        <v>921</v>
      </c>
      <c r="E474" s="22" t="s">
        <v>358</v>
      </c>
      <c r="F474" s="24">
        <v>1129</v>
      </c>
      <c r="G474" s="62"/>
      <c r="H474" s="52">
        <f>F474*G474</f>
        <v>0</v>
      </c>
      <c r="I474" s="62"/>
      <c r="J474" s="52">
        <f t="shared" si="43"/>
        <v>0</v>
      </c>
    </row>
    <row r="475" spans="1:10" ht="23.25" thickBot="1" x14ac:dyDescent="0.25">
      <c r="A475" s="2"/>
      <c r="B475" s="233" t="s">
        <v>3259</v>
      </c>
      <c r="C475" s="22" t="s">
        <v>923</v>
      </c>
      <c r="D475" s="23" t="s">
        <v>924</v>
      </c>
      <c r="E475" s="22" t="s">
        <v>650</v>
      </c>
      <c r="F475" s="24">
        <v>0.113</v>
      </c>
      <c r="G475" s="62"/>
      <c r="H475" s="52">
        <f>F475*G475</f>
        <v>0</v>
      </c>
      <c r="I475" s="62"/>
      <c r="J475" s="52">
        <f t="shared" si="43"/>
        <v>0</v>
      </c>
    </row>
    <row r="476" spans="1:10" ht="13.5" thickBot="1" x14ac:dyDescent="0.25">
      <c r="A476" s="2"/>
      <c r="B476" s="237"/>
      <c r="C476" s="37"/>
      <c r="D476" s="38" t="s">
        <v>965</v>
      </c>
      <c r="E476" s="37"/>
      <c r="F476" s="36"/>
      <c r="G476" s="10"/>
      <c r="H476" s="52">
        <f>H478+H479+H481+H482+H484+H485+H486+H487+H488+H490+H493+H492+H494+H495+H496+H497+H498+H499+H500+H503+H504+H505+H506+H509+H511+H516+H517+H518+H519+H520+H524+H510</f>
        <v>0</v>
      </c>
      <c r="I476" s="13"/>
      <c r="J476" s="52">
        <f t="shared" si="43"/>
        <v>0</v>
      </c>
    </row>
    <row r="477" spans="1:10" ht="13.5" thickBot="1" x14ac:dyDescent="0.25">
      <c r="A477" s="2"/>
      <c r="B477" s="235"/>
      <c r="C477" s="6"/>
      <c r="D477" s="7" t="s">
        <v>705</v>
      </c>
      <c r="E477" s="10"/>
      <c r="F477" s="10"/>
      <c r="G477" s="10"/>
      <c r="H477" s="10"/>
      <c r="I477" s="10"/>
      <c r="J477" s="10"/>
    </row>
    <row r="478" spans="1:10" ht="33.75" x14ac:dyDescent="0.2">
      <c r="A478" s="2"/>
      <c r="B478" s="232">
        <v>283</v>
      </c>
      <c r="C478" s="39" t="s">
        <v>351</v>
      </c>
      <c r="D478" s="40" t="s">
        <v>966</v>
      </c>
      <c r="E478" s="39" t="s">
        <v>353</v>
      </c>
      <c r="F478" s="41">
        <v>4</v>
      </c>
      <c r="G478" s="13"/>
      <c r="H478" s="52">
        <f>F478*G478</f>
        <v>0</v>
      </c>
      <c r="I478" s="13"/>
      <c r="J478" s="52">
        <f>H478+I478</f>
        <v>0</v>
      </c>
    </row>
    <row r="479" spans="1:10" ht="34.5" thickBot="1" x14ac:dyDescent="0.25">
      <c r="A479" s="2"/>
      <c r="B479" s="232">
        <v>284</v>
      </c>
      <c r="C479" s="39" t="s">
        <v>351</v>
      </c>
      <c r="D479" s="40" t="s">
        <v>967</v>
      </c>
      <c r="E479" s="39" t="s">
        <v>353</v>
      </c>
      <c r="F479" s="41">
        <v>1</v>
      </c>
      <c r="G479" s="13"/>
      <c r="H479" s="52">
        <f>F479*G479</f>
        <v>0</v>
      </c>
      <c r="I479" s="13"/>
      <c r="J479" s="52">
        <f>H479+I479</f>
        <v>0</v>
      </c>
    </row>
    <row r="480" spans="1:10" ht="13.5" thickBot="1" x14ac:dyDescent="0.25">
      <c r="A480" s="2"/>
      <c r="B480" s="235"/>
      <c r="C480" s="6"/>
      <c r="D480" s="7" t="s">
        <v>968</v>
      </c>
      <c r="E480" s="10"/>
      <c r="F480" s="10"/>
      <c r="G480" s="10"/>
      <c r="H480" s="10"/>
      <c r="I480" s="10"/>
      <c r="J480" s="10"/>
    </row>
    <row r="481" spans="1:10" ht="33.75" x14ac:dyDescent="0.2">
      <c r="A481" s="2"/>
      <c r="B481" s="232">
        <v>285</v>
      </c>
      <c r="C481" s="39" t="s">
        <v>351</v>
      </c>
      <c r="D481" s="40" t="s">
        <v>969</v>
      </c>
      <c r="E481" s="39" t="s">
        <v>353</v>
      </c>
      <c r="F481" s="41">
        <v>8</v>
      </c>
      <c r="G481" s="13"/>
      <c r="H481" s="52">
        <f>F481*G481</f>
        <v>0</v>
      </c>
      <c r="I481" s="13"/>
      <c r="J481" s="52">
        <f>H481+I481</f>
        <v>0</v>
      </c>
    </row>
    <row r="482" spans="1:10" ht="34.5" thickBot="1" x14ac:dyDescent="0.25">
      <c r="A482" s="2"/>
      <c r="B482" s="232">
        <v>286</v>
      </c>
      <c r="C482" s="39" t="s">
        <v>351</v>
      </c>
      <c r="D482" s="40" t="s">
        <v>970</v>
      </c>
      <c r="E482" s="39" t="s">
        <v>353</v>
      </c>
      <c r="F482" s="41">
        <v>3</v>
      </c>
      <c r="G482" s="13"/>
      <c r="H482" s="52">
        <f>F482*G482</f>
        <v>0</v>
      </c>
      <c r="I482" s="13"/>
      <c r="J482" s="52">
        <f>H482+I482</f>
        <v>0</v>
      </c>
    </row>
    <row r="483" spans="1:10" ht="13.5" thickBot="1" x14ac:dyDescent="0.25">
      <c r="A483" s="2"/>
      <c r="B483" s="235"/>
      <c r="C483" s="6"/>
      <c r="D483" s="7" t="s">
        <v>627</v>
      </c>
      <c r="E483" s="10"/>
      <c r="F483" s="10"/>
      <c r="G483" s="10"/>
      <c r="H483" s="10"/>
      <c r="I483" s="10"/>
      <c r="J483" s="10"/>
    </row>
    <row r="484" spans="1:10" ht="33.75" x14ac:dyDescent="0.2">
      <c r="A484" s="2"/>
      <c r="B484" s="232">
        <v>287</v>
      </c>
      <c r="C484" s="39" t="s">
        <v>351</v>
      </c>
      <c r="D484" s="40" t="s">
        <v>971</v>
      </c>
      <c r="E484" s="39" t="s">
        <v>353</v>
      </c>
      <c r="F484" s="41">
        <v>1555</v>
      </c>
      <c r="G484" s="13"/>
      <c r="H484" s="52">
        <f>F484*G484</f>
        <v>0</v>
      </c>
      <c r="I484" s="13"/>
      <c r="J484" s="52">
        <f>H484+I484</f>
        <v>0</v>
      </c>
    </row>
    <row r="485" spans="1:10" ht="33.75" x14ac:dyDescent="0.2">
      <c r="A485" s="2"/>
      <c r="B485" s="232">
        <v>288</v>
      </c>
      <c r="C485" s="39" t="s">
        <v>351</v>
      </c>
      <c r="D485" s="40" t="s">
        <v>972</v>
      </c>
      <c r="E485" s="39" t="s">
        <v>353</v>
      </c>
      <c r="F485" s="41">
        <v>132</v>
      </c>
      <c r="G485" s="13"/>
      <c r="H485" s="52">
        <f>F485*G485</f>
        <v>0</v>
      </c>
      <c r="I485" s="13"/>
      <c r="J485" s="52">
        <f>H485+I485</f>
        <v>0</v>
      </c>
    </row>
    <row r="486" spans="1:10" ht="33.75" x14ac:dyDescent="0.2">
      <c r="A486" s="2"/>
      <c r="B486" s="232">
        <v>289</v>
      </c>
      <c r="C486" s="39" t="s">
        <v>351</v>
      </c>
      <c r="D486" s="40" t="s">
        <v>973</v>
      </c>
      <c r="E486" s="39" t="s">
        <v>353</v>
      </c>
      <c r="F486" s="41">
        <v>17</v>
      </c>
      <c r="G486" s="13"/>
      <c r="H486" s="52">
        <f>F486*G486</f>
        <v>0</v>
      </c>
      <c r="I486" s="13"/>
      <c r="J486" s="52">
        <f>H486+I486</f>
        <v>0</v>
      </c>
    </row>
    <row r="487" spans="1:10" ht="33.75" x14ac:dyDescent="0.2">
      <c r="A487" s="2"/>
      <c r="B487" s="232">
        <v>290</v>
      </c>
      <c r="C487" s="39" t="s">
        <v>351</v>
      </c>
      <c r="D487" s="40" t="s">
        <v>974</v>
      </c>
      <c r="E487" s="39" t="s">
        <v>353</v>
      </c>
      <c r="F487" s="41">
        <v>18</v>
      </c>
      <c r="G487" s="13"/>
      <c r="H487" s="52">
        <f>F487*G487</f>
        <v>0</v>
      </c>
      <c r="I487" s="13"/>
      <c r="J487" s="52">
        <f>H487+I487</f>
        <v>0</v>
      </c>
    </row>
    <row r="488" spans="1:10" ht="34.5" thickBot="1" x14ac:dyDescent="0.25">
      <c r="A488" s="2"/>
      <c r="B488" s="232">
        <v>291</v>
      </c>
      <c r="C488" s="39" t="s">
        <v>351</v>
      </c>
      <c r="D488" s="40" t="s">
        <v>975</v>
      </c>
      <c r="E488" s="39" t="s">
        <v>353</v>
      </c>
      <c r="F488" s="41">
        <v>31</v>
      </c>
      <c r="G488" s="13"/>
      <c r="H488" s="52">
        <f>F488*G488</f>
        <v>0</v>
      </c>
      <c r="I488" s="13"/>
      <c r="J488" s="52">
        <f>H488+I488</f>
        <v>0</v>
      </c>
    </row>
    <row r="489" spans="1:10" ht="13.5" thickBot="1" x14ac:dyDescent="0.25">
      <c r="A489" s="2"/>
      <c r="B489" s="235"/>
      <c r="C489" s="6"/>
      <c r="D489" s="7" t="s">
        <v>683</v>
      </c>
      <c r="E489" s="10"/>
      <c r="F489" s="10"/>
      <c r="G489" s="10"/>
      <c r="H489" s="10"/>
      <c r="I489" s="10"/>
      <c r="J489" s="10"/>
    </row>
    <row r="490" spans="1:10" ht="34.5" thickBot="1" x14ac:dyDescent="0.25">
      <c r="A490" s="2"/>
      <c r="B490" s="232">
        <v>292</v>
      </c>
      <c r="C490" s="39" t="s">
        <v>351</v>
      </c>
      <c r="D490" s="40" t="s">
        <v>976</v>
      </c>
      <c r="E490" s="39" t="s">
        <v>353</v>
      </c>
      <c r="F490" s="41">
        <v>150</v>
      </c>
      <c r="G490" s="13"/>
      <c r="H490" s="52">
        <f>F490*G490</f>
        <v>0</v>
      </c>
      <c r="I490" s="13"/>
      <c r="J490" s="52">
        <f>H490+I490</f>
        <v>0</v>
      </c>
    </row>
    <row r="491" spans="1:10" ht="13.5" thickBot="1" x14ac:dyDescent="0.25">
      <c r="A491" s="2"/>
      <c r="B491" s="235"/>
      <c r="C491" s="6"/>
      <c r="D491" s="7" t="s">
        <v>632</v>
      </c>
      <c r="E491" s="10"/>
      <c r="F491" s="10"/>
      <c r="G491" s="10"/>
      <c r="H491" s="10"/>
      <c r="I491" s="10"/>
      <c r="J491" s="10"/>
    </row>
    <row r="492" spans="1:10" ht="33.75" x14ac:dyDescent="0.2">
      <c r="A492" s="2"/>
      <c r="B492" s="232">
        <v>293</v>
      </c>
      <c r="C492" s="39" t="s">
        <v>351</v>
      </c>
      <c r="D492" s="40" t="s">
        <v>977</v>
      </c>
      <c r="E492" s="39" t="s">
        <v>353</v>
      </c>
      <c r="F492" s="41">
        <v>150</v>
      </c>
      <c r="G492" s="13"/>
      <c r="H492" s="52">
        <f t="shared" ref="H492:H499" si="46">F492*G492</f>
        <v>0</v>
      </c>
      <c r="I492" s="13"/>
      <c r="J492" s="52">
        <f t="shared" ref="J492:J527" si="47">H492+I492</f>
        <v>0</v>
      </c>
    </row>
    <row r="493" spans="1:10" ht="33.75" x14ac:dyDescent="0.2">
      <c r="A493" s="2"/>
      <c r="B493" s="232">
        <v>294</v>
      </c>
      <c r="C493" s="39" t="s">
        <v>351</v>
      </c>
      <c r="D493" s="40" t="s">
        <v>978</v>
      </c>
      <c r="E493" s="39" t="s">
        <v>353</v>
      </c>
      <c r="F493" s="41">
        <v>145</v>
      </c>
      <c r="G493" s="13"/>
      <c r="H493" s="52">
        <f t="shared" si="46"/>
        <v>0</v>
      </c>
      <c r="I493" s="13"/>
      <c r="J493" s="52">
        <f t="shared" si="47"/>
        <v>0</v>
      </c>
    </row>
    <row r="494" spans="1:10" ht="33.75" x14ac:dyDescent="0.2">
      <c r="A494" s="2"/>
      <c r="B494" s="232">
        <v>295</v>
      </c>
      <c r="C494" s="39" t="s">
        <v>351</v>
      </c>
      <c r="D494" s="40" t="s">
        <v>979</v>
      </c>
      <c r="E494" s="39" t="s">
        <v>353</v>
      </c>
      <c r="F494" s="41">
        <v>145</v>
      </c>
      <c r="G494" s="13"/>
      <c r="H494" s="52">
        <f t="shared" si="46"/>
        <v>0</v>
      </c>
      <c r="I494" s="13"/>
      <c r="J494" s="52">
        <f t="shared" si="47"/>
        <v>0</v>
      </c>
    </row>
    <row r="495" spans="1:10" ht="33.75" x14ac:dyDescent="0.2">
      <c r="A495" s="2"/>
      <c r="B495" s="232">
        <v>296</v>
      </c>
      <c r="C495" s="39" t="s">
        <v>351</v>
      </c>
      <c r="D495" s="40" t="s">
        <v>980</v>
      </c>
      <c r="E495" s="39" t="s">
        <v>353</v>
      </c>
      <c r="F495" s="41">
        <v>145</v>
      </c>
      <c r="G495" s="13"/>
      <c r="H495" s="52">
        <f t="shared" si="46"/>
        <v>0</v>
      </c>
      <c r="I495" s="13"/>
      <c r="J495" s="52">
        <f t="shared" si="47"/>
        <v>0</v>
      </c>
    </row>
    <row r="496" spans="1:10" ht="33.75" x14ac:dyDescent="0.2">
      <c r="A496" s="2"/>
      <c r="B496" s="232">
        <v>297</v>
      </c>
      <c r="C496" s="39" t="s">
        <v>351</v>
      </c>
      <c r="D496" s="40" t="s">
        <v>981</v>
      </c>
      <c r="E496" s="39" t="s">
        <v>353</v>
      </c>
      <c r="F496" s="41">
        <v>145</v>
      </c>
      <c r="G496" s="13"/>
      <c r="H496" s="52">
        <f t="shared" si="46"/>
        <v>0</v>
      </c>
      <c r="I496" s="13"/>
      <c r="J496" s="52">
        <f t="shared" si="47"/>
        <v>0</v>
      </c>
    </row>
    <row r="497" spans="1:10" ht="33.75" x14ac:dyDescent="0.2">
      <c r="A497" s="2"/>
      <c r="B497" s="232">
        <v>298</v>
      </c>
      <c r="C497" s="39" t="s">
        <v>351</v>
      </c>
      <c r="D497" s="40" t="s">
        <v>982</v>
      </c>
      <c r="E497" s="39" t="s">
        <v>353</v>
      </c>
      <c r="F497" s="41">
        <v>165</v>
      </c>
      <c r="G497" s="13"/>
      <c r="H497" s="52">
        <f t="shared" si="46"/>
        <v>0</v>
      </c>
      <c r="I497" s="13"/>
      <c r="J497" s="52">
        <f t="shared" si="47"/>
        <v>0</v>
      </c>
    </row>
    <row r="498" spans="1:10" ht="33.75" x14ac:dyDescent="0.2">
      <c r="A498" s="2"/>
      <c r="B498" s="232">
        <v>299</v>
      </c>
      <c r="C498" s="39" t="s">
        <v>351</v>
      </c>
      <c r="D498" s="40" t="s">
        <v>902</v>
      </c>
      <c r="E498" s="39" t="s">
        <v>353</v>
      </c>
      <c r="F498" s="41">
        <v>320</v>
      </c>
      <c r="G498" s="13"/>
      <c r="H498" s="52">
        <f t="shared" si="46"/>
        <v>0</v>
      </c>
      <c r="I498" s="13"/>
      <c r="J498" s="52">
        <f t="shared" si="47"/>
        <v>0</v>
      </c>
    </row>
    <row r="499" spans="1:10" ht="23.25" thickBot="1" x14ac:dyDescent="0.25">
      <c r="A499" s="2"/>
      <c r="B499" s="232">
        <v>300</v>
      </c>
      <c r="C499" s="39" t="s">
        <v>640</v>
      </c>
      <c r="D499" s="40" t="s">
        <v>641</v>
      </c>
      <c r="E499" s="39" t="s">
        <v>438</v>
      </c>
      <c r="F499" s="41">
        <v>9.48</v>
      </c>
      <c r="G499" s="13"/>
      <c r="H499" s="52">
        <f t="shared" si="46"/>
        <v>0</v>
      </c>
      <c r="I499" s="13"/>
      <c r="J499" s="52">
        <f t="shared" si="47"/>
        <v>0</v>
      </c>
    </row>
    <row r="500" spans="1:10" ht="34.5" thickBot="1" x14ac:dyDescent="0.25">
      <c r="A500" s="2"/>
      <c r="B500" s="232">
        <v>301</v>
      </c>
      <c r="C500" s="39" t="s">
        <v>351</v>
      </c>
      <c r="D500" s="40" t="s">
        <v>728</v>
      </c>
      <c r="E500" s="39" t="s">
        <v>358</v>
      </c>
      <c r="F500" s="41">
        <v>7.2</v>
      </c>
      <c r="G500" s="56"/>
      <c r="H500" s="52">
        <f>H501+H502</f>
        <v>0</v>
      </c>
      <c r="I500" s="13"/>
      <c r="J500" s="52">
        <f t="shared" si="47"/>
        <v>0</v>
      </c>
    </row>
    <row r="501" spans="1:10" ht="22.5" x14ac:dyDescent="0.2">
      <c r="A501" s="2"/>
      <c r="B501" s="233" t="s">
        <v>3033</v>
      </c>
      <c r="C501" s="22" t="s">
        <v>729</v>
      </c>
      <c r="D501" s="23" t="s">
        <v>730</v>
      </c>
      <c r="E501" s="22" t="s">
        <v>438</v>
      </c>
      <c r="F501" s="24">
        <v>4.32</v>
      </c>
      <c r="G501" s="62"/>
      <c r="H501" s="52">
        <f t="shared" ref="H501:H506" si="48">F501*G501</f>
        <v>0</v>
      </c>
      <c r="I501" s="62"/>
      <c r="J501" s="52">
        <f t="shared" si="47"/>
        <v>0</v>
      </c>
    </row>
    <row r="502" spans="1:10" ht="33.75" x14ac:dyDescent="0.2">
      <c r="A502" s="2"/>
      <c r="B502" s="233" t="s">
        <v>3035</v>
      </c>
      <c r="C502" s="22" t="s">
        <v>351</v>
      </c>
      <c r="D502" s="23" t="s">
        <v>731</v>
      </c>
      <c r="E502" s="22" t="s">
        <v>438</v>
      </c>
      <c r="F502" s="24">
        <v>4.32</v>
      </c>
      <c r="G502" s="62"/>
      <c r="H502" s="52">
        <f t="shared" si="48"/>
        <v>0</v>
      </c>
      <c r="I502" s="62"/>
      <c r="J502" s="52">
        <f t="shared" si="47"/>
        <v>0</v>
      </c>
    </row>
    <row r="503" spans="1:10" ht="22.5" x14ac:dyDescent="0.2">
      <c r="A503" s="2"/>
      <c r="B503" s="232">
        <v>302</v>
      </c>
      <c r="C503" s="39" t="s">
        <v>733</v>
      </c>
      <c r="D503" s="40" t="s">
        <v>734</v>
      </c>
      <c r="E503" s="39" t="s">
        <v>353</v>
      </c>
      <c r="F503" s="41">
        <v>5</v>
      </c>
      <c r="G503" s="62"/>
      <c r="H503" s="52">
        <f t="shared" si="48"/>
        <v>0</v>
      </c>
      <c r="I503" s="62"/>
      <c r="J503" s="52">
        <f t="shared" si="47"/>
        <v>0</v>
      </c>
    </row>
    <row r="504" spans="1:10" ht="33.75" x14ac:dyDescent="0.2">
      <c r="A504" s="2"/>
      <c r="B504" s="232">
        <v>303</v>
      </c>
      <c r="C504" s="39" t="s">
        <v>351</v>
      </c>
      <c r="D504" s="40" t="s">
        <v>891</v>
      </c>
      <c r="E504" s="39" t="s">
        <v>353</v>
      </c>
      <c r="F504" s="41">
        <v>5</v>
      </c>
      <c r="G504" s="13"/>
      <c r="H504" s="52">
        <f t="shared" si="48"/>
        <v>0</v>
      </c>
      <c r="I504" s="13"/>
      <c r="J504" s="52">
        <f t="shared" si="47"/>
        <v>0</v>
      </c>
    </row>
    <row r="505" spans="1:10" ht="33.75" x14ac:dyDescent="0.2">
      <c r="A505" s="2"/>
      <c r="B505" s="232">
        <v>304</v>
      </c>
      <c r="C505" s="39" t="s">
        <v>351</v>
      </c>
      <c r="D505" s="40" t="s">
        <v>985</v>
      </c>
      <c r="E505" s="39" t="s">
        <v>371</v>
      </c>
      <c r="F505" s="41">
        <v>11</v>
      </c>
      <c r="G505" s="13"/>
      <c r="H505" s="52">
        <f t="shared" si="48"/>
        <v>0</v>
      </c>
      <c r="I505" s="13"/>
      <c r="J505" s="52">
        <f t="shared" si="47"/>
        <v>0</v>
      </c>
    </row>
    <row r="506" spans="1:10" ht="33.75" x14ac:dyDescent="0.2">
      <c r="A506" s="2"/>
      <c r="B506" s="232">
        <v>305</v>
      </c>
      <c r="C506" s="39" t="s">
        <v>351</v>
      </c>
      <c r="D506" s="40" t="s">
        <v>758</v>
      </c>
      <c r="E506" s="39" t="s">
        <v>371</v>
      </c>
      <c r="F506" s="41">
        <v>5</v>
      </c>
      <c r="G506" s="52">
        <f>G507*3+G508</f>
        <v>0</v>
      </c>
      <c r="H506" s="52">
        <f t="shared" si="48"/>
        <v>0</v>
      </c>
      <c r="I506" s="13"/>
      <c r="J506" s="52">
        <f t="shared" si="47"/>
        <v>0</v>
      </c>
    </row>
    <row r="507" spans="1:10" ht="33.75" x14ac:dyDescent="0.2">
      <c r="A507" s="2"/>
      <c r="B507" s="233" t="s">
        <v>3260</v>
      </c>
      <c r="C507" s="22" t="s">
        <v>759</v>
      </c>
      <c r="D507" s="23" t="s">
        <v>760</v>
      </c>
      <c r="E507" s="22" t="s">
        <v>353</v>
      </c>
      <c r="F507" s="24">
        <v>5</v>
      </c>
      <c r="G507" s="62"/>
      <c r="H507" s="52">
        <f>F507*G507*3</f>
        <v>0</v>
      </c>
      <c r="I507" s="62"/>
      <c r="J507" s="52">
        <f t="shared" si="47"/>
        <v>0</v>
      </c>
    </row>
    <row r="508" spans="1:10" ht="22.5" x14ac:dyDescent="0.2">
      <c r="A508" s="2"/>
      <c r="B508" s="233" t="s">
        <v>3261</v>
      </c>
      <c r="C508" s="22" t="s">
        <v>761</v>
      </c>
      <c r="D508" s="23" t="s">
        <v>762</v>
      </c>
      <c r="E508" s="22" t="s">
        <v>353</v>
      </c>
      <c r="F508" s="24">
        <v>5</v>
      </c>
      <c r="G508" s="62"/>
      <c r="H508" s="52">
        <f>F508*G508</f>
        <v>0</v>
      </c>
      <c r="I508" s="62"/>
      <c r="J508" s="52">
        <f t="shared" si="47"/>
        <v>0</v>
      </c>
    </row>
    <row r="509" spans="1:10" ht="33.75" x14ac:dyDescent="0.2">
      <c r="A509" s="2"/>
      <c r="B509" s="232">
        <v>306</v>
      </c>
      <c r="C509" s="39" t="s">
        <v>351</v>
      </c>
      <c r="D509" s="40" t="s">
        <v>986</v>
      </c>
      <c r="E509" s="39" t="s">
        <v>411</v>
      </c>
      <c r="F509" s="41">
        <v>48</v>
      </c>
      <c r="G509" s="13"/>
      <c r="H509" s="52">
        <f>F509*G509</f>
        <v>0</v>
      </c>
      <c r="I509" s="62"/>
      <c r="J509" s="52">
        <f t="shared" si="47"/>
        <v>0</v>
      </c>
    </row>
    <row r="510" spans="1:10" ht="23.25" thickBot="1" x14ac:dyDescent="0.25">
      <c r="A510" s="2"/>
      <c r="B510" s="232">
        <v>307</v>
      </c>
      <c r="C510" s="39" t="s">
        <v>733</v>
      </c>
      <c r="D510" s="40" t="s">
        <v>3262</v>
      </c>
      <c r="E510" s="39" t="s">
        <v>411</v>
      </c>
      <c r="F510" s="41">
        <v>11</v>
      </c>
      <c r="G510" s="13"/>
      <c r="H510" s="52">
        <f>F510*G510</f>
        <v>0</v>
      </c>
      <c r="I510" s="62"/>
      <c r="J510" s="52">
        <f t="shared" ref="J510" si="49">H510+I510</f>
        <v>0</v>
      </c>
    </row>
    <row r="511" spans="1:10" ht="34.5" thickBot="1" x14ac:dyDescent="0.25">
      <c r="A511" s="2"/>
      <c r="B511" s="39">
        <v>308</v>
      </c>
      <c r="C511" s="39" t="s">
        <v>351</v>
      </c>
      <c r="D511" s="40" t="s">
        <v>658</v>
      </c>
      <c r="E511" s="39" t="s">
        <v>353</v>
      </c>
      <c r="F511" s="41">
        <v>1753</v>
      </c>
      <c r="G511" s="56"/>
      <c r="H511" s="52">
        <f>H512+H513+H514+H515</f>
        <v>0</v>
      </c>
      <c r="I511" s="62"/>
      <c r="J511" s="52">
        <f t="shared" si="47"/>
        <v>0</v>
      </c>
    </row>
    <row r="512" spans="1:10" ht="22.5" x14ac:dyDescent="0.2">
      <c r="A512" s="2"/>
      <c r="B512" s="22" t="s">
        <v>987</v>
      </c>
      <c r="C512" s="22" t="s">
        <v>660</v>
      </c>
      <c r="D512" s="23" t="s">
        <v>695</v>
      </c>
      <c r="E512" s="22" t="s">
        <v>662</v>
      </c>
      <c r="F512" s="24">
        <v>1718</v>
      </c>
      <c r="G512" s="62"/>
      <c r="H512" s="52">
        <f t="shared" ref="H512:H519" si="50">F512*G512</f>
        <v>0</v>
      </c>
      <c r="I512" s="62"/>
      <c r="J512" s="52">
        <f t="shared" si="47"/>
        <v>0</v>
      </c>
    </row>
    <row r="513" spans="1:10" ht="22.5" x14ac:dyDescent="0.2">
      <c r="A513" s="2"/>
      <c r="B513" s="22" t="s">
        <v>988</v>
      </c>
      <c r="C513" s="22" t="s">
        <v>660</v>
      </c>
      <c r="D513" s="23" t="s">
        <v>661</v>
      </c>
      <c r="E513" s="22" t="s">
        <v>662</v>
      </c>
      <c r="F513" s="24">
        <v>35</v>
      </c>
      <c r="G513" s="62"/>
      <c r="H513" s="52">
        <f t="shared" si="50"/>
        <v>0</v>
      </c>
      <c r="I513" s="62"/>
      <c r="J513" s="52">
        <f t="shared" si="47"/>
        <v>0</v>
      </c>
    </row>
    <row r="514" spans="1:10" ht="33.75" x14ac:dyDescent="0.2">
      <c r="A514" s="2"/>
      <c r="B514" s="22" t="s">
        <v>989</v>
      </c>
      <c r="C514" s="22" t="s">
        <v>697</v>
      </c>
      <c r="D514" s="23" t="s">
        <v>698</v>
      </c>
      <c r="E514" s="22" t="s">
        <v>353</v>
      </c>
      <c r="F514" s="24">
        <v>1718</v>
      </c>
      <c r="G514" s="62"/>
      <c r="H514" s="52">
        <f t="shared" si="50"/>
        <v>0</v>
      </c>
      <c r="I514" s="62"/>
      <c r="J514" s="52">
        <f t="shared" si="47"/>
        <v>0</v>
      </c>
    </row>
    <row r="515" spans="1:10" ht="33.75" x14ac:dyDescent="0.2">
      <c r="A515" s="2"/>
      <c r="B515" s="22" t="s">
        <v>990</v>
      </c>
      <c r="C515" s="22" t="s">
        <v>765</v>
      </c>
      <c r="D515" s="23" t="s">
        <v>766</v>
      </c>
      <c r="E515" s="22" t="s">
        <v>353</v>
      </c>
      <c r="F515" s="24">
        <v>35</v>
      </c>
      <c r="G515" s="62"/>
      <c r="H515" s="52">
        <f t="shared" si="50"/>
        <v>0</v>
      </c>
      <c r="I515" s="62"/>
      <c r="J515" s="52">
        <f t="shared" si="47"/>
        <v>0</v>
      </c>
    </row>
    <row r="516" spans="1:10" ht="22.5" x14ac:dyDescent="0.2">
      <c r="A516" s="2"/>
      <c r="B516" s="39">
        <v>309</v>
      </c>
      <c r="C516" s="39" t="s">
        <v>655</v>
      </c>
      <c r="D516" s="40" t="s">
        <v>702</v>
      </c>
      <c r="E516" s="39" t="s">
        <v>353</v>
      </c>
      <c r="F516" s="41">
        <v>150</v>
      </c>
      <c r="G516" s="62"/>
      <c r="H516" s="52">
        <f t="shared" si="50"/>
        <v>0</v>
      </c>
      <c r="I516" s="62"/>
      <c r="J516" s="52">
        <f t="shared" si="47"/>
        <v>0</v>
      </c>
    </row>
    <row r="517" spans="1:10" ht="22.5" x14ac:dyDescent="0.2">
      <c r="A517" s="2"/>
      <c r="B517" s="39">
        <v>310</v>
      </c>
      <c r="C517" s="39" t="s">
        <v>655</v>
      </c>
      <c r="D517" s="40" t="s">
        <v>700</v>
      </c>
      <c r="E517" s="39" t="s">
        <v>353</v>
      </c>
      <c r="F517" s="41">
        <v>1215</v>
      </c>
      <c r="G517" s="13"/>
      <c r="H517" s="52">
        <f t="shared" si="50"/>
        <v>0</v>
      </c>
      <c r="I517" s="13"/>
      <c r="J517" s="52">
        <f t="shared" si="47"/>
        <v>0</v>
      </c>
    </row>
    <row r="518" spans="1:10" ht="33.75" x14ac:dyDescent="0.2">
      <c r="A518" s="2"/>
      <c r="B518" s="39">
        <v>311</v>
      </c>
      <c r="C518" s="39" t="s">
        <v>458</v>
      </c>
      <c r="D518" s="40" t="s">
        <v>667</v>
      </c>
      <c r="E518" s="39" t="s">
        <v>358</v>
      </c>
      <c r="F518" s="41">
        <v>438</v>
      </c>
      <c r="G518" s="13"/>
      <c r="H518" s="52">
        <f t="shared" si="50"/>
        <v>0</v>
      </c>
      <c r="I518" s="13"/>
      <c r="J518" s="52">
        <f t="shared" si="47"/>
        <v>0</v>
      </c>
    </row>
    <row r="519" spans="1:10" ht="23.25" thickBot="1" x14ac:dyDescent="0.25">
      <c r="A519" s="2"/>
      <c r="B519" s="39">
        <v>312</v>
      </c>
      <c r="C519" s="39" t="s">
        <v>852</v>
      </c>
      <c r="D519" s="40" t="s">
        <v>991</v>
      </c>
      <c r="E519" s="39" t="s">
        <v>650</v>
      </c>
      <c r="F519" s="41">
        <v>1.2999999999999999E-2</v>
      </c>
      <c r="G519" s="13"/>
      <c r="H519" s="52">
        <f t="shared" si="50"/>
        <v>0</v>
      </c>
      <c r="I519" s="62"/>
      <c r="J519" s="52">
        <f t="shared" si="47"/>
        <v>0</v>
      </c>
    </row>
    <row r="520" spans="1:10" ht="45.75" thickBot="1" x14ac:dyDescent="0.25">
      <c r="A520" s="2"/>
      <c r="B520" s="39">
        <v>313</v>
      </c>
      <c r="C520" s="39" t="s">
        <v>942</v>
      </c>
      <c r="D520" s="40" t="s">
        <v>992</v>
      </c>
      <c r="E520" s="39" t="s">
        <v>358</v>
      </c>
      <c r="F520" s="41">
        <v>126</v>
      </c>
      <c r="G520" s="56"/>
      <c r="H520" s="52">
        <f>H521+H522+H523</f>
        <v>0</v>
      </c>
      <c r="I520" s="62"/>
      <c r="J520" s="52">
        <f t="shared" si="47"/>
        <v>0</v>
      </c>
    </row>
    <row r="521" spans="1:10" ht="22.5" x14ac:dyDescent="0.2">
      <c r="A521" s="2"/>
      <c r="B521" s="22" t="s">
        <v>993</v>
      </c>
      <c r="C521" s="22" t="s">
        <v>945</v>
      </c>
      <c r="D521" s="23" t="s">
        <v>946</v>
      </c>
      <c r="E521" s="22" t="s">
        <v>438</v>
      </c>
      <c r="F521" s="24">
        <v>12.6</v>
      </c>
      <c r="G521" s="62"/>
      <c r="H521" s="52">
        <f>F521*G521</f>
        <v>0</v>
      </c>
      <c r="I521" s="62"/>
      <c r="J521" s="52">
        <f t="shared" si="47"/>
        <v>0</v>
      </c>
    </row>
    <row r="522" spans="1:10" ht="22.5" x14ac:dyDescent="0.2">
      <c r="A522" s="2"/>
      <c r="B522" s="22" t="s">
        <v>994</v>
      </c>
      <c r="C522" s="22" t="s">
        <v>948</v>
      </c>
      <c r="D522" s="23" t="s">
        <v>949</v>
      </c>
      <c r="E522" s="22" t="s">
        <v>438</v>
      </c>
      <c r="F522" s="24">
        <v>12.6</v>
      </c>
      <c r="G522" s="62"/>
      <c r="H522" s="52">
        <f>F522*G522</f>
        <v>0</v>
      </c>
      <c r="I522" s="62"/>
      <c r="J522" s="52">
        <f t="shared" si="47"/>
        <v>0</v>
      </c>
    </row>
    <row r="523" spans="1:10" ht="34.5" thickBot="1" x14ac:dyDescent="0.25">
      <c r="A523" s="2"/>
      <c r="B523" s="22" t="s">
        <v>995</v>
      </c>
      <c r="C523" s="22" t="s">
        <v>951</v>
      </c>
      <c r="D523" s="23" t="s">
        <v>952</v>
      </c>
      <c r="E523" s="22" t="s">
        <v>438</v>
      </c>
      <c r="F523" s="24">
        <v>12.6</v>
      </c>
      <c r="G523" s="62"/>
      <c r="H523" s="52">
        <f>F523*G523*24</f>
        <v>0</v>
      </c>
      <c r="I523" s="62"/>
      <c r="J523" s="52">
        <f t="shared" si="47"/>
        <v>0</v>
      </c>
    </row>
    <row r="524" spans="1:10" ht="34.5" thickBot="1" x14ac:dyDescent="0.25">
      <c r="A524" s="2"/>
      <c r="B524" s="39">
        <v>314</v>
      </c>
      <c r="C524" s="39" t="s">
        <v>351</v>
      </c>
      <c r="D524" s="40" t="s">
        <v>643</v>
      </c>
      <c r="E524" s="39" t="s">
        <v>358</v>
      </c>
      <c r="F524" s="41">
        <v>427</v>
      </c>
      <c r="G524" s="56"/>
      <c r="H524" s="52">
        <f>H525+H526+H527</f>
        <v>0</v>
      </c>
      <c r="I524" s="62"/>
      <c r="J524" s="52">
        <f t="shared" si="47"/>
        <v>0</v>
      </c>
    </row>
    <row r="525" spans="1:10" ht="22.5" x14ac:dyDescent="0.2">
      <c r="A525" s="2"/>
      <c r="B525" s="22" t="s">
        <v>996</v>
      </c>
      <c r="C525" s="22" t="s">
        <v>689</v>
      </c>
      <c r="D525" s="23" t="s">
        <v>690</v>
      </c>
      <c r="E525" s="22" t="s">
        <v>650</v>
      </c>
      <c r="F525" s="24">
        <v>4.2999999999999997E-2</v>
      </c>
      <c r="G525" s="62"/>
      <c r="H525" s="52">
        <f>F525*G525</f>
        <v>0</v>
      </c>
      <c r="I525" s="62"/>
      <c r="J525" s="52">
        <f t="shared" si="47"/>
        <v>0</v>
      </c>
    </row>
    <row r="526" spans="1:10" ht="22.5" x14ac:dyDescent="0.2">
      <c r="A526" s="2"/>
      <c r="B526" s="22" t="s">
        <v>997</v>
      </c>
      <c r="C526" s="22" t="s">
        <v>648</v>
      </c>
      <c r="D526" s="23" t="s">
        <v>649</v>
      </c>
      <c r="E526" s="22" t="s">
        <v>650</v>
      </c>
      <c r="F526" s="24">
        <v>4.2999999999999997E-2</v>
      </c>
      <c r="G526" s="62"/>
      <c r="H526" s="52">
        <f>F526*G526</f>
        <v>0</v>
      </c>
      <c r="I526" s="62"/>
      <c r="J526" s="52">
        <f t="shared" si="47"/>
        <v>0</v>
      </c>
    </row>
    <row r="527" spans="1:10" ht="34.5" thickBot="1" x14ac:dyDescent="0.25">
      <c r="A527" s="2"/>
      <c r="B527" s="22" t="s">
        <v>998</v>
      </c>
      <c r="C527" s="22" t="s">
        <v>999</v>
      </c>
      <c r="D527" s="23" t="s">
        <v>1000</v>
      </c>
      <c r="E527" s="22" t="s">
        <v>650</v>
      </c>
      <c r="F527" s="24">
        <v>4.2999999999999997E-2</v>
      </c>
      <c r="G527" s="62"/>
      <c r="H527" s="52">
        <f>F527*G527*8</f>
        <v>0</v>
      </c>
      <c r="I527" s="62"/>
      <c r="J527" s="52">
        <f t="shared" si="47"/>
        <v>0</v>
      </c>
    </row>
    <row r="528" spans="1:10" ht="13.5" thickBot="1" x14ac:dyDescent="0.25">
      <c r="A528" s="2"/>
      <c r="B528" s="29"/>
      <c r="C528" s="30"/>
      <c r="D528" s="31" t="s">
        <v>1001</v>
      </c>
      <c r="E528" s="30"/>
      <c r="F528" s="29"/>
      <c r="G528" s="10"/>
      <c r="H528" s="52">
        <f>H529+H543+H556+H569</f>
        <v>0</v>
      </c>
      <c r="I528" s="13"/>
      <c r="J528" s="52">
        <f>H528+I528</f>
        <v>0</v>
      </c>
    </row>
    <row r="529" spans="1:10" ht="13.5" thickBot="1" x14ac:dyDescent="0.25">
      <c r="A529" s="2"/>
      <c r="B529" s="36"/>
      <c r="C529" s="37"/>
      <c r="D529" s="38" t="s">
        <v>1002</v>
      </c>
      <c r="E529" s="37"/>
      <c r="F529" s="36"/>
      <c r="G529" s="10"/>
      <c r="H529" s="52">
        <f>H531+H532+H533+H534+H535+H539+H542</f>
        <v>0</v>
      </c>
      <c r="I529" s="13"/>
      <c r="J529" s="52">
        <f>H529+I529</f>
        <v>0</v>
      </c>
    </row>
    <row r="530" spans="1:10" ht="13.5" thickBot="1" x14ac:dyDescent="0.25">
      <c r="A530" s="2"/>
      <c r="B530" s="6"/>
      <c r="C530" s="6"/>
      <c r="D530" s="7" t="s">
        <v>627</v>
      </c>
      <c r="E530" s="10"/>
      <c r="F530" s="10"/>
      <c r="G530" s="10"/>
      <c r="H530" s="10"/>
      <c r="I530" s="10"/>
      <c r="J530" s="10"/>
    </row>
    <row r="531" spans="1:10" ht="33.75" x14ac:dyDescent="0.2">
      <c r="A531" s="2"/>
      <c r="B531" s="39">
        <v>315</v>
      </c>
      <c r="C531" s="39" t="s">
        <v>351</v>
      </c>
      <c r="D531" s="40" t="s">
        <v>1003</v>
      </c>
      <c r="E531" s="39" t="s">
        <v>353</v>
      </c>
      <c r="F531" s="41">
        <v>50</v>
      </c>
      <c r="G531" s="13"/>
      <c r="H531" s="52">
        <f>F531*G531</f>
        <v>0</v>
      </c>
      <c r="I531" s="13"/>
      <c r="J531" s="52">
        <f t="shared" ref="J531:J543" si="51">H531+I531</f>
        <v>0</v>
      </c>
    </row>
    <row r="532" spans="1:10" ht="33.75" x14ac:dyDescent="0.2">
      <c r="A532" s="2"/>
      <c r="B532" s="39">
        <v>316</v>
      </c>
      <c r="C532" s="39" t="s">
        <v>351</v>
      </c>
      <c r="D532" s="40" t="s">
        <v>1004</v>
      </c>
      <c r="E532" s="39" t="s">
        <v>353</v>
      </c>
      <c r="F532" s="41">
        <v>50</v>
      </c>
      <c r="G532" s="13"/>
      <c r="H532" s="52">
        <f>F532*G532</f>
        <v>0</v>
      </c>
      <c r="I532" s="13"/>
      <c r="J532" s="52">
        <f t="shared" si="51"/>
        <v>0</v>
      </c>
    </row>
    <row r="533" spans="1:10" ht="33.75" x14ac:dyDescent="0.2">
      <c r="A533" s="2"/>
      <c r="B533" s="39">
        <v>317</v>
      </c>
      <c r="C533" s="39" t="s">
        <v>351</v>
      </c>
      <c r="D533" s="40" t="s">
        <v>1005</v>
      </c>
      <c r="E533" s="39" t="s">
        <v>353</v>
      </c>
      <c r="F533" s="41">
        <v>53</v>
      </c>
      <c r="G533" s="13"/>
      <c r="H533" s="52">
        <f>F533*G533</f>
        <v>0</v>
      </c>
      <c r="I533" s="13"/>
      <c r="J533" s="52">
        <f t="shared" si="51"/>
        <v>0</v>
      </c>
    </row>
    <row r="534" spans="1:10" ht="23.25" thickBot="1" x14ac:dyDescent="0.25">
      <c r="A534" s="2"/>
      <c r="B534" s="39">
        <v>318</v>
      </c>
      <c r="C534" s="39" t="s">
        <v>852</v>
      </c>
      <c r="D534" s="40" t="s">
        <v>896</v>
      </c>
      <c r="E534" s="39" t="s">
        <v>650</v>
      </c>
      <c r="F534" s="41">
        <v>7.6999999999999999E-2</v>
      </c>
      <c r="G534" s="13"/>
      <c r="H534" s="52">
        <f>F534*G534</f>
        <v>0</v>
      </c>
      <c r="I534" s="62"/>
      <c r="J534" s="52">
        <f t="shared" si="51"/>
        <v>0</v>
      </c>
    </row>
    <row r="535" spans="1:10" ht="34.5" thickBot="1" x14ac:dyDescent="0.25">
      <c r="A535" s="2"/>
      <c r="B535" s="39">
        <v>319</v>
      </c>
      <c r="C535" s="39" t="s">
        <v>351</v>
      </c>
      <c r="D535" s="40" t="s">
        <v>643</v>
      </c>
      <c r="E535" s="39" t="s">
        <v>358</v>
      </c>
      <c r="F535" s="41">
        <v>250</v>
      </c>
      <c r="G535" s="56"/>
      <c r="H535" s="52">
        <f>H536+H537+H538</f>
        <v>0</v>
      </c>
      <c r="I535" s="62"/>
      <c r="J535" s="52">
        <f t="shared" si="51"/>
        <v>0</v>
      </c>
    </row>
    <row r="536" spans="1:10" ht="22.5" x14ac:dyDescent="0.2">
      <c r="A536" s="2"/>
      <c r="B536" s="22" t="s">
        <v>1006</v>
      </c>
      <c r="C536" s="22" t="s">
        <v>689</v>
      </c>
      <c r="D536" s="23" t="s">
        <v>690</v>
      </c>
      <c r="E536" s="22" t="s">
        <v>650</v>
      </c>
      <c r="F536" s="24">
        <v>2.5000000000000001E-2</v>
      </c>
      <c r="G536" s="62"/>
      <c r="H536" s="52">
        <f>F536*G536</f>
        <v>0</v>
      </c>
      <c r="I536" s="62"/>
      <c r="J536" s="52">
        <f t="shared" si="51"/>
        <v>0</v>
      </c>
    </row>
    <row r="537" spans="1:10" ht="22.5" x14ac:dyDescent="0.2">
      <c r="A537" s="2"/>
      <c r="B537" s="22" t="s">
        <v>1007</v>
      </c>
      <c r="C537" s="22" t="s">
        <v>648</v>
      </c>
      <c r="D537" s="23" t="s">
        <v>649</v>
      </c>
      <c r="E537" s="22" t="s">
        <v>650</v>
      </c>
      <c r="F537" s="24">
        <v>2.5000000000000001E-2</v>
      </c>
      <c r="G537" s="62"/>
      <c r="H537" s="52">
        <f>F537*G537</f>
        <v>0</v>
      </c>
      <c r="I537" s="62"/>
      <c r="J537" s="52">
        <f t="shared" si="51"/>
        <v>0</v>
      </c>
    </row>
    <row r="538" spans="1:10" ht="33.75" x14ac:dyDescent="0.2">
      <c r="A538" s="2"/>
      <c r="B538" s="22" t="s">
        <v>1008</v>
      </c>
      <c r="C538" s="22" t="s">
        <v>652</v>
      </c>
      <c r="D538" s="23" t="s">
        <v>653</v>
      </c>
      <c r="E538" s="22" t="s">
        <v>650</v>
      </c>
      <c r="F538" s="24">
        <v>2.5000000000000001E-2</v>
      </c>
      <c r="G538" s="62"/>
      <c r="H538" s="52">
        <f>F538*G538*33</f>
        <v>0</v>
      </c>
      <c r="I538" s="62"/>
      <c r="J538" s="52">
        <f t="shared" si="51"/>
        <v>0</v>
      </c>
    </row>
    <row r="539" spans="1:10" ht="33.75" x14ac:dyDescent="0.2">
      <c r="A539" s="2"/>
      <c r="B539" s="39">
        <v>320</v>
      </c>
      <c r="C539" s="39" t="s">
        <v>351</v>
      </c>
      <c r="D539" s="40" t="s">
        <v>658</v>
      </c>
      <c r="E539" s="39" t="s">
        <v>353</v>
      </c>
      <c r="F539" s="41">
        <v>153</v>
      </c>
      <c r="G539" s="52">
        <f>G540+G541</f>
        <v>0</v>
      </c>
      <c r="H539" s="52">
        <f>F539*G539</f>
        <v>0</v>
      </c>
      <c r="I539" s="62"/>
      <c r="J539" s="52">
        <f t="shared" si="51"/>
        <v>0</v>
      </c>
    </row>
    <row r="540" spans="1:10" ht="22.5" x14ac:dyDescent="0.2">
      <c r="A540" s="2"/>
      <c r="B540" s="22" t="s">
        <v>1009</v>
      </c>
      <c r="C540" s="22" t="s">
        <v>660</v>
      </c>
      <c r="D540" s="23" t="s">
        <v>845</v>
      </c>
      <c r="E540" s="22" t="s">
        <v>662</v>
      </c>
      <c r="F540" s="24">
        <v>153</v>
      </c>
      <c r="G540" s="62"/>
      <c r="H540" s="52">
        <f>F540*G540</f>
        <v>0</v>
      </c>
      <c r="I540" s="62"/>
      <c r="J540" s="52">
        <f t="shared" si="51"/>
        <v>0</v>
      </c>
    </row>
    <row r="541" spans="1:10" ht="33.75" x14ac:dyDescent="0.2">
      <c r="A541" s="2"/>
      <c r="B541" s="22" t="s">
        <v>1010</v>
      </c>
      <c r="C541" s="22" t="s">
        <v>765</v>
      </c>
      <c r="D541" s="23" t="s">
        <v>766</v>
      </c>
      <c r="E541" s="22" t="s">
        <v>353</v>
      </c>
      <c r="F541" s="24">
        <v>153</v>
      </c>
      <c r="G541" s="62"/>
      <c r="H541" s="52">
        <f>F541*G541</f>
        <v>0</v>
      </c>
      <c r="I541" s="62"/>
      <c r="J541" s="52">
        <f t="shared" si="51"/>
        <v>0</v>
      </c>
    </row>
    <row r="542" spans="1:10" ht="34.5" thickBot="1" x14ac:dyDescent="0.25">
      <c r="A542" s="2"/>
      <c r="B542" s="39">
        <v>321</v>
      </c>
      <c r="C542" s="39" t="s">
        <v>458</v>
      </c>
      <c r="D542" s="40" t="s">
        <v>667</v>
      </c>
      <c r="E542" s="39" t="s">
        <v>358</v>
      </c>
      <c r="F542" s="41">
        <v>250</v>
      </c>
      <c r="G542" s="62"/>
      <c r="H542" s="52">
        <f>F542*G542</f>
        <v>0</v>
      </c>
      <c r="I542" s="62"/>
      <c r="J542" s="52">
        <f t="shared" si="51"/>
        <v>0</v>
      </c>
    </row>
    <row r="543" spans="1:10" ht="13.5" thickBot="1" x14ac:dyDescent="0.25">
      <c r="A543" s="2"/>
      <c r="B543" s="36"/>
      <c r="C543" s="37"/>
      <c r="D543" s="38" t="s">
        <v>1011</v>
      </c>
      <c r="E543" s="37"/>
      <c r="F543" s="36"/>
      <c r="G543" s="10"/>
      <c r="H543" s="52">
        <f>H545+H546+H547+H548+H552+H555</f>
        <v>0</v>
      </c>
      <c r="I543" s="13"/>
      <c r="J543" s="52">
        <f t="shared" si="51"/>
        <v>0</v>
      </c>
    </row>
    <row r="544" spans="1:10" ht="13.5" thickBot="1" x14ac:dyDescent="0.25">
      <c r="A544" s="2"/>
      <c r="B544" s="6"/>
      <c r="C544" s="6"/>
      <c r="D544" s="7" t="s">
        <v>627</v>
      </c>
      <c r="E544" s="10"/>
      <c r="F544" s="10"/>
      <c r="G544" s="10"/>
      <c r="H544" s="10"/>
      <c r="I544" s="10"/>
      <c r="J544" s="10"/>
    </row>
    <row r="545" spans="1:10" ht="33.75" x14ac:dyDescent="0.2">
      <c r="A545" s="2"/>
      <c r="B545" s="39">
        <v>322</v>
      </c>
      <c r="C545" s="39" t="s">
        <v>351</v>
      </c>
      <c r="D545" s="40" t="s">
        <v>1012</v>
      </c>
      <c r="E545" s="39" t="s">
        <v>353</v>
      </c>
      <c r="F545" s="41">
        <v>17</v>
      </c>
      <c r="G545" s="13"/>
      <c r="H545" s="52">
        <f>F545*G545</f>
        <v>0</v>
      </c>
      <c r="I545" s="13"/>
      <c r="J545" s="52">
        <f t="shared" ref="J545:J556" si="52">H545+I545</f>
        <v>0</v>
      </c>
    </row>
    <row r="546" spans="1:10" ht="33.75" x14ac:dyDescent="0.2">
      <c r="A546" s="2"/>
      <c r="B546" s="39">
        <v>323</v>
      </c>
      <c r="C546" s="39" t="s">
        <v>351</v>
      </c>
      <c r="D546" s="40" t="s">
        <v>1003</v>
      </c>
      <c r="E546" s="39" t="s">
        <v>353</v>
      </c>
      <c r="F546" s="41">
        <v>18</v>
      </c>
      <c r="G546" s="13"/>
      <c r="H546" s="52">
        <f>F546*G546</f>
        <v>0</v>
      </c>
      <c r="I546" s="13"/>
      <c r="J546" s="52">
        <f t="shared" si="52"/>
        <v>0</v>
      </c>
    </row>
    <row r="547" spans="1:10" ht="34.5" thickBot="1" x14ac:dyDescent="0.25">
      <c r="A547" s="2"/>
      <c r="B547" s="39">
        <v>324</v>
      </c>
      <c r="C547" s="39" t="s">
        <v>351</v>
      </c>
      <c r="D547" s="40" t="s">
        <v>1005</v>
      </c>
      <c r="E547" s="39" t="s">
        <v>353</v>
      </c>
      <c r="F547" s="41">
        <v>24</v>
      </c>
      <c r="G547" s="13"/>
      <c r="H547" s="52">
        <f>F547*G547</f>
        <v>0</v>
      </c>
      <c r="I547" s="62"/>
      <c r="J547" s="52">
        <f t="shared" si="52"/>
        <v>0</v>
      </c>
    </row>
    <row r="548" spans="1:10" ht="34.5" thickBot="1" x14ac:dyDescent="0.25">
      <c r="A548" s="2"/>
      <c r="B548" s="39">
        <v>325</v>
      </c>
      <c r="C548" s="39" t="s">
        <v>351</v>
      </c>
      <c r="D548" s="40" t="s">
        <v>643</v>
      </c>
      <c r="E548" s="39" t="s">
        <v>358</v>
      </c>
      <c r="F548" s="41">
        <v>94</v>
      </c>
      <c r="G548" s="56"/>
      <c r="H548" s="52">
        <f>H549+H550+H551</f>
        <v>0</v>
      </c>
      <c r="I548" s="62"/>
      <c r="J548" s="52">
        <f t="shared" si="52"/>
        <v>0</v>
      </c>
    </row>
    <row r="549" spans="1:10" ht="22.5" x14ac:dyDescent="0.2">
      <c r="A549" s="2"/>
      <c r="B549" s="22" t="s">
        <v>1013</v>
      </c>
      <c r="C549" s="22" t="s">
        <v>689</v>
      </c>
      <c r="D549" s="23" t="s">
        <v>690</v>
      </c>
      <c r="E549" s="22" t="s">
        <v>650</v>
      </c>
      <c r="F549" s="24">
        <v>1E-3</v>
      </c>
      <c r="G549" s="62"/>
      <c r="H549" s="52">
        <f>F549*G549</f>
        <v>0</v>
      </c>
      <c r="I549" s="62"/>
      <c r="J549" s="52">
        <f t="shared" si="52"/>
        <v>0</v>
      </c>
    </row>
    <row r="550" spans="1:10" ht="22.5" x14ac:dyDescent="0.2">
      <c r="A550" s="2"/>
      <c r="B550" s="22" t="s">
        <v>1014</v>
      </c>
      <c r="C550" s="22" t="s">
        <v>648</v>
      </c>
      <c r="D550" s="23" t="s">
        <v>649</v>
      </c>
      <c r="E550" s="22" t="s">
        <v>650</v>
      </c>
      <c r="F550" s="24">
        <v>1E-3</v>
      </c>
      <c r="G550" s="62"/>
      <c r="H550" s="52">
        <f>F550*G550</f>
        <v>0</v>
      </c>
      <c r="I550" s="62"/>
      <c r="J550" s="52">
        <f t="shared" si="52"/>
        <v>0</v>
      </c>
    </row>
    <row r="551" spans="1:10" ht="33.75" x14ac:dyDescent="0.2">
      <c r="A551" s="2"/>
      <c r="B551" s="22" t="s">
        <v>1015</v>
      </c>
      <c r="C551" s="22" t="s">
        <v>652</v>
      </c>
      <c r="D551" s="23" t="s">
        <v>653</v>
      </c>
      <c r="E551" s="22" t="s">
        <v>650</v>
      </c>
      <c r="F551" s="24">
        <v>1E-3</v>
      </c>
      <c r="G551" s="62"/>
      <c r="H551" s="52">
        <f>F551*G551*33</f>
        <v>0</v>
      </c>
      <c r="I551" s="62"/>
      <c r="J551" s="52">
        <f t="shared" si="52"/>
        <v>0</v>
      </c>
    </row>
    <row r="552" spans="1:10" ht="33.75" x14ac:dyDescent="0.2">
      <c r="A552" s="2"/>
      <c r="B552" s="39">
        <v>326</v>
      </c>
      <c r="C552" s="39" t="s">
        <v>351</v>
      </c>
      <c r="D552" s="40" t="s">
        <v>658</v>
      </c>
      <c r="E552" s="39" t="s">
        <v>353</v>
      </c>
      <c r="F552" s="41">
        <v>59</v>
      </c>
      <c r="G552" s="52">
        <f>G553+G554</f>
        <v>0</v>
      </c>
      <c r="H552" s="52">
        <f>F552*G552</f>
        <v>0</v>
      </c>
      <c r="I552" s="62"/>
      <c r="J552" s="52">
        <f t="shared" si="52"/>
        <v>0</v>
      </c>
    </row>
    <row r="553" spans="1:10" ht="22.5" x14ac:dyDescent="0.2">
      <c r="A553" s="2"/>
      <c r="B553" s="22" t="s">
        <v>1016</v>
      </c>
      <c r="C553" s="22" t="s">
        <v>660</v>
      </c>
      <c r="D553" s="23" t="s">
        <v>661</v>
      </c>
      <c r="E553" s="22" t="s">
        <v>662</v>
      </c>
      <c r="F553" s="24">
        <v>59</v>
      </c>
      <c r="G553" s="62"/>
      <c r="H553" s="52">
        <f>F553*G553</f>
        <v>0</v>
      </c>
      <c r="I553" s="62"/>
      <c r="J553" s="52">
        <f t="shared" si="52"/>
        <v>0</v>
      </c>
    </row>
    <row r="554" spans="1:10" ht="33.75" x14ac:dyDescent="0.2">
      <c r="A554" s="2"/>
      <c r="B554" s="22" t="s">
        <v>1017</v>
      </c>
      <c r="C554" s="22" t="s">
        <v>765</v>
      </c>
      <c r="D554" s="23" t="s">
        <v>766</v>
      </c>
      <c r="E554" s="22" t="s">
        <v>353</v>
      </c>
      <c r="F554" s="24">
        <v>59</v>
      </c>
      <c r="G554" s="62"/>
      <c r="H554" s="52">
        <f>F554*G554</f>
        <v>0</v>
      </c>
      <c r="I554" s="62"/>
      <c r="J554" s="52">
        <f t="shared" si="52"/>
        <v>0</v>
      </c>
    </row>
    <row r="555" spans="1:10" ht="34.5" thickBot="1" x14ac:dyDescent="0.25">
      <c r="A555" s="2"/>
      <c r="B555" s="39">
        <v>327</v>
      </c>
      <c r="C555" s="39" t="s">
        <v>458</v>
      </c>
      <c r="D555" s="40" t="s">
        <v>667</v>
      </c>
      <c r="E555" s="39" t="s">
        <v>358</v>
      </c>
      <c r="F555" s="41">
        <v>94</v>
      </c>
      <c r="G555" s="13"/>
      <c r="H555" s="52">
        <f>F555*G555</f>
        <v>0</v>
      </c>
      <c r="I555" s="62"/>
      <c r="J555" s="52">
        <f t="shared" si="52"/>
        <v>0</v>
      </c>
    </row>
    <row r="556" spans="1:10" ht="23.25" thickBot="1" x14ac:dyDescent="0.25">
      <c r="A556" s="2"/>
      <c r="B556" s="36"/>
      <c r="C556" s="37"/>
      <c r="D556" s="38" t="s">
        <v>1018</v>
      </c>
      <c r="E556" s="37"/>
      <c r="F556" s="36"/>
      <c r="G556" s="10"/>
      <c r="H556" s="52">
        <f>H558+H559+H560+H564+H565+H566+H567+H568</f>
        <v>0</v>
      </c>
      <c r="I556" s="13"/>
      <c r="J556" s="52">
        <f t="shared" si="52"/>
        <v>0</v>
      </c>
    </row>
    <row r="557" spans="1:10" ht="13.5" thickBot="1" x14ac:dyDescent="0.25">
      <c r="A557" s="2"/>
      <c r="B557" s="6"/>
      <c r="C557" s="6"/>
      <c r="D557" s="7" t="s">
        <v>705</v>
      </c>
      <c r="E557" s="10"/>
      <c r="F557" s="10"/>
      <c r="G557" s="10"/>
      <c r="H557" s="10"/>
      <c r="I557" s="10"/>
      <c r="J557" s="10"/>
    </row>
    <row r="558" spans="1:10" ht="33.75" x14ac:dyDescent="0.2">
      <c r="A558" s="2"/>
      <c r="B558" s="39">
        <v>328</v>
      </c>
      <c r="C558" s="39" t="s">
        <v>351</v>
      </c>
      <c r="D558" s="40" t="s">
        <v>1019</v>
      </c>
      <c r="E558" s="39" t="s">
        <v>353</v>
      </c>
      <c r="F558" s="41">
        <v>2</v>
      </c>
      <c r="G558" s="13"/>
      <c r="H558" s="52">
        <f>F558*G558</f>
        <v>0</v>
      </c>
      <c r="I558" s="13"/>
      <c r="J558" s="52">
        <f t="shared" ref="J558:J591" si="53">H558+I558</f>
        <v>0</v>
      </c>
    </row>
    <row r="559" spans="1:10" ht="23.25" thickBot="1" x14ac:dyDescent="0.25">
      <c r="A559" s="2"/>
      <c r="B559" s="39">
        <v>329</v>
      </c>
      <c r="C559" s="39" t="s">
        <v>852</v>
      </c>
      <c r="D559" s="40" t="s">
        <v>896</v>
      </c>
      <c r="E559" s="39" t="s">
        <v>650</v>
      </c>
      <c r="F559" s="41">
        <v>5.8000000000000003E-2</v>
      </c>
      <c r="G559" s="13"/>
      <c r="H559" s="52">
        <f>F559*G559</f>
        <v>0</v>
      </c>
      <c r="I559" s="13"/>
      <c r="J559" s="52">
        <f t="shared" si="53"/>
        <v>0</v>
      </c>
    </row>
    <row r="560" spans="1:10" ht="34.5" thickBot="1" x14ac:dyDescent="0.25">
      <c r="A560" s="2"/>
      <c r="B560" s="39">
        <v>330</v>
      </c>
      <c r="C560" s="39" t="s">
        <v>351</v>
      </c>
      <c r="D560" s="40" t="s">
        <v>643</v>
      </c>
      <c r="E560" s="39" t="s">
        <v>358</v>
      </c>
      <c r="F560" s="41">
        <v>92</v>
      </c>
      <c r="G560" s="56"/>
      <c r="H560" s="52">
        <f>H561+H562+H563</f>
        <v>0</v>
      </c>
      <c r="I560" s="62"/>
      <c r="J560" s="52">
        <f t="shared" si="53"/>
        <v>0</v>
      </c>
    </row>
    <row r="561" spans="1:10" ht="22.5" x14ac:dyDescent="0.2">
      <c r="A561" s="2"/>
      <c r="B561" s="22" t="s">
        <v>1020</v>
      </c>
      <c r="C561" s="22" t="s">
        <v>689</v>
      </c>
      <c r="D561" s="23" t="s">
        <v>690</v>
      </c>
      <c r="E561" s="22" t="s">
        <v>650</v>
      </c>
      <c r="F561" s="24">
        <v>8.9999999999999993E-3</v>
      </c>
      <c r="G561" s="62"/>
      <c r="H561" s="52">
        <f>F561*G561</f>
        <v>0</v>
      </c>
      <c r="I561" s="62"/>
      <c r="J561" s="52">
        <f t="shared" si="53"/>
        <v>0</v>
      </c>
    </row>
    <row r="562" spans="1:10" ht="22.5" x14ac:dyDescent="0.2">
      <c r="A562" s="2"/>
      <c r="B562" s="22" t="s">
        <v>1021</v>
      </c>
      <c r="C562" s="22" t="s">
        <v>648</v>
      </c>
      <c r="D562" s="23" t="s">
        <v>649</v>
      </c>
      <c r="E562" s="22" t="s">
        <v>650</v>
      </c>
      <c r="F562" s="24">
        <v>8.9999999999999993E-3</v>
      </c>
      <c r="G562" s="62"/>
      <c r="H562" s="52">
        <f>F562*G562</f>
        <v>0</v>
      </c>
      <c r="I562" s="62"/>
      <c r="J562" s="52">
        <f t="shared" si="53"/>
        <v>0</v>
      </c>
    </row>
    <row r="563" spans="1:10" ht="33.75" x14ac:dyDescent="0.2">
      <c r="A563" s="2"/>
      <c r="B563" s="22" t="s">
        <v>1022</v>
      </c>
      <c r="C563" s="22" t="s">
        <v>652</v>
      </c>
      <c r="D563" s="23" t="s">
        <v>653</v>
      </c>
      <c r="E563" s="22" t="s">
        <v>650</v>
      </c>
      <c r="F563" s="24">
        <v>8.9999999999999993E-3</v>
      </c>
      <c r="G563" s="62"/>
      <c r="H563" s="52">
        <f>F563*G563*33</f>
        <v>0</v>
      </c>
      <c r="I563" s="62"/>
      <c r="J563" s="52">
        <f t="shared" si="53"/>
        <v>0</v>
      </c>
    </row>
    <row r="564" spans="1:10" ht="22.5" x14ac:dyDescent="0.2">
      <c r="A564" s="2"/>
      <c r="B564" s="39">
        <v>331</v>
      </c>
      <c r="C564" s="39" t="s">
        <v>733</v>
      </c>
      <c r="D564" s="40" t="s">
        <v>734</v>
      </c>
      <c r="E564" s="39" t="s">
        <v>353</v>
      </c>
      <c r="F564" s="41">
        <v>2</v>
      </c>
      <c r="G564" s="62"/>
      <c r="H564" s="52">
        <f>F564*G564</f>
        <v>0</v>
      </c>
      <c r="I564" s="62"/>
      <c r="J564" s="52">
        <f t="shared" si="53"/>
        <v>0</v>
      </c>
    </row>
    <row r="565" spans="1:10" ht="33.75" x14ac:dyDescent="0.2">
      <c r="A565" s="2"/>
      <c r="B565" s="39">
        <v>332</v>
      </c>
      <c r="C565" s="39" t="s">
        <v>351</v>
      </c>
      <c r="D565" s="40" t="s">
        <v>891</v>
      </c>
      <c r="E565" s="39" t="s">
        <v>353</v>
      </c>
      <c r="F565" s="41">
        <v>2</v>
      </c>
      <c r="G565" s="62"/>
      <c r="H565" s="52">
        <f>F565*G565</f>
        <v>0</v>
      </c>
      <c r="I565" s="62"/>
      <c r="J565" s="52">
        <f t="shared" si="53"/>
        <v>0</v>
      </c>
    </row>
    <row r="566" spans="1:10" ht="33.75" x14ac:dyDescent="0.2">
      <c r="A566" s="2"/>
      <c r="B566" s="39">
        <v>333</v>
      </c>
      <c r="C566" s="39" t="s">
        <v>351</v>
      </c>
      <c r="D566" s="40" t="s">
        <v>1023</v>
      </c>
      <c r="E566" s="39" t="s">
        <v>371</v>
      </c>
      <c r="F566" s="41">
        <v>2</v>
      </c>
      <c r="G566" s="13"/>
      <c r="H566" s="52">
        <f>F566*G566</f>
        <v>0</v>
      </c>
      <c r="I566" s="62"/>
      <c r="J566" s="52">
        <f t="shared" si="53"/>
        <v>0</v>
      </c>
    </row>
    <row r="567" spans="1:10" ht="33.75" x14ac:dyDescent="0.2">
      <c r="A567" s="2"/>
      <c r="B567" s="39">
        <v>334</v>
      </c>
      <c r="C567" s="39" t="s">
        <v>351</v>
      </c>
      <c r="D567" s="40" t="s">
        <v>740</v>
      </c>
      <c r="E567" s="39" t="s">
        <v>353</v>
      </c>
      <c r="F567" s="41">
        <v>10</v>
      </c>
      <c r="G567" s="13"/>
      <c r="H567" s="52">
        <f>F567*G567</f>
        <v>0</v>
      </c>
      <c r="I567" s="13"/>
      <c r="J567" s="52">
        <f t="shared" si="53"/>
        <v>0</v>
      </c>
    </row>
    <row r="568" spans="1:10" ht="34.5" thickBot="1" x14ac:dyDescent="0.25">
      <c r="A568" s="2"/>
      <c r="B568" s="39">
        <v>335</v>
      </c>
      <c r="C568" s="39" t="s">
        <v>458</v>
      </c>
      <c r="D568" s="40" t="s">
        <v>667</v>
      </c>
      <c r="E568" s="39" t="s">
        <v>358</v>
      </c>
      <c r="F568" s="41">
        <v>93</v>
      </c>
      <c r="G568" s="13"/>
      <c r="H568" s="52">
        <f>F568*G568</f>
        <v>0</v>
      </c>
      <c r="I568" s="13"/>
      <c r="J568" s="52">
        <f t="shared" si="53"/>
        <v>0</v>
      </c>
    </row>
    <row r="569" spans="1:10" ht="13.5" thickBot="1" x14ac:dyDescent="0.25">
      <c r="A569" s="2"/>
      <c r="B569" s="36"/>
      <c r="C569" s="37"/>
      <c r="D569" s="280" t="s">
        <v>3456</v>
      </c>
      <c r="E569" s="37"/>
      <c r="F569" s="36"/>
      <c r="G569" s="10"/>
      <c r="H569" s="52">
        <f>H570++H571+H572+H573+H574+H575+H576+H577+H581+H584+H585+H586+H587+H588+H589</f>
        <v>0</v>
      </c>
      <c r="I569" s="13"/>
      <c r="J569" s="52">
        <f t="shared" si="53"/>
        <v>0</v>
      </c>
    </row>
    <row r="570" spans="1:10" ht="33.75" x14ac:dyDescent="0.2">
      <c r="A570" s="2"/>
      <c r="B570" s="39">
        <v>336</v>
      </c>
      <c r="C570" s="39" t="s">
        <v>351</v>
      </c>
      <c r="D570" s="40" t="s">
        <v>1024</v>
      </c>
      <c r="E570" s="39" t="s">
        <v>353</v>
      </c>
      <c r="F570" s="41">
        <v>5</v>
      </c>
      <c r="G570" s="62"/>
      <c r="H570" s="52">
        <f t="shared" ref="H570:H576" si="54">F570*G570</f>
        <v>0</v>
      </c>
      <c r="I570" s="62"/>
      <c r="J570" s="52">
        <f t="shared" ref="J570" si="55">H570+I570</f>
        <v>0</v>
      </c>
    </row>
    <row r="571" spans="1:10" ht="33.75" x14ac:dyDescent="0.2">
      <c r="A571" s="2"/>
      <c r="B571" s="39">
        <v>337</v>
      </c>
      <c r="C571" s="39" t="s">
        <v>351</v>
      </c>
      <c r="D571" s="40" t="s">
        <v>1025</v>
      </c>
      <c r="E571" s="39" t="s">
        <v>353</v>
      </c>
      <c r="F571" s="41">
        <v>6</v>
      </c>
      <c r="G571" s="62"/>
      <c r="H571" s="52">
        <f t="shared" si="54"/>
        <v>0</v>
      </c>
      <c r="I571" s="62"/>
      <c r="J571" s="52">
        <f t="shared" ref="J571" si="56">H571+I571</f>
        <v>0</v>
      </c>
    </row>
    <row r="572" spans="1:10" ht="33.75" x14ac:dyDescent="0.2">
      <c r="A572" s="2"/>
      <c r="B572" s="39">
        <v>338</v>
      </c>
      <c r="C572" s="39" t="s">
        <v>351</v>
      </c>
      <c r="D572" s="40" t="s">
        <v>1026</v>
      </c>
      <c r="E572" s="39" t="s">
        <v>353</v>
      </c>
      <c r="F572" s="41">
        <v>1</v>
      </c>
      <c r="G572" s="62"/>
      <c r="H572" s="52">
        <f t="shared" si="54"/>
        <v>0</v>
      </c>
      <c r="I572" s="62"/>
      <c r="J572" s="52">
        <f t="shared" ref="J572" si="57">H572+I572</f>
        <v>0</v>
      </c>
    </row>
    <row r="573" spans="1:10" ht="33.75" x14ac:dyDescent="0.2">
      <c r="A573" s="2"/>
      <c r="B573" s="39">
        <v>339</v>
      </c>
      <c r="C573" s="39" t="s">
        <v>351</v>
      </c>
      <c r="D573" s="40" t="s">
        <v>1027</v>
      </c>
      <c r="E573" s="39" t="s">
        <v>353</v>
      </c>
      <c r="F573" s="41">
        <v>1</v>
      </c>
      <c r="G573" s="62"/>
      <c r="H573" s="52">
        <f t="shared" si="54"/>
        <v>0</v>
      </c>
      <c r="I573" s="62"/>
      <c r="J573" s="52">
        <f t="shared" ref="J573" si="58">H573+I573</f>
        <v>0</v>
      </c>
    </row>
    <row r="574" spans="1:10" ht="33.75" x14ac:dyDescent="0.2">
      <c r="A574" s="2"/>
      <c r="B574" s="39">
        <v>340</v>
      </c>
      <c r="C574" s="39" t="s">
        <v>351</v>
      </c>
      <c r="D574" s="40" t="s">
        <v>1028</v>
      </c>
      <c r="E574" s="39" t="s">
        <v>353</v>
      </c>
      <c r="F574" s="41">
        <v>196</v>
      </c>
      <c r="G574" s="62"/>
      <c r="H574" s="52">
        <f t="shared" si="54"/>
        <v>0</v>
      </c>
      <c r="I574" s="62"/>
      <c r="J574" s="52">
        <f t="shared" ref="J574" si="59">H574+I574</f>
        <v>0</v>
      </c>
    </row>
    <row r="575" spans="1:10" ht="33.75" x14ac:dyDescent="0.2">
      <c r="A575" s="2"/>
      <c r="B575" s="39">
        <v>341</v>
      </c>
      <c r="C575" s="39" t="s">
        <v>351</v>
      </c>
      <c r="D575" s="40" t="s">
        <v>1029</v>
      </c>
      <c r="E575" s="39" t="s">
        <v>353</v>
      </c>
      <c r="F575" s="41">
        <v>98</v>
      </c>
      <c r="G575" s="62"/>
      <c r="H575" s="52">
        <f t="shared" si="54"/>
        <v>0</v>
      </c>
      <c r="I575" s="62"/>
      <c r="J575" s="52">
        <f t="shared" ref="J575" si="60">H575+I575</f>
        <v>0</v>
      </c>
    </row>
    <row r="576" spans="1:10" ht="23.25" thickBot="1" x14ac:dyDescent="0.25">
      <c r="A576" s="2"/>
      <c r="B576" s="39">
        <v>342</v>
      </c>
      <c r="C576" s="39" t="s">
        <v>852</v>
      </c>
      <c r="D576" s="40" t="s">
        <v>896</v>
      </c>
      <c r="E576" s="39" t="s">
        <v>650</v>
      </c>
      <c r="F576" s="41">
        <v>8.4000000000000005E-2</v>
      </c>
      <c r="G576" s="62"/>
      <c r="H576" s="52">
        <f t="shared" si="54"/>
        <v>0</v>
      </c>
      <c r="I576" s="62"/>
      <c r="J576" s="52">
        <f t="shared" ref="J576:J587" si="61">H576+I576</f>
        <v>0</v>
      </c>
    </row>
    <row r="577" spans="1:10" ht="34.5" thickBot="1" x14ac:dyDescent="0.25">
      <c r="A577" s="2"/>
      <c r="B577" s="39">
        <v>343</v>
      </c>
      <c r="C577" s="39" t="s">
        <v>351</v>
      </c>
      <c r="D577" s="40" t="s">
        <v>643</v>
      </c>
      <c r="E577" s="39" t="s">
        <v>358</v>
      </c>
      <c r="F577" s="41">
        <v>62</v>
      </c>
      <c r="G577" s="56"/>
      <c r="H577" s="52">
        <f>H578+H579+H580</f>
        <v>0</v>
      </c>
      <c r="I577" s="62"/>
      <c r="J577" s="52">
        <f t="shared" si="61"/>
        <v>0</v>
      </c>
    </row>
    <row r="578" spans="1:10" ht="22.5" x14ac:dyDescent="0.2">
      <c r="A578" s="2"/>
      <c r="B578" s="22" t="s">
        <v>1030</v>
      </c>
      <c r="C578" s="22" t="s">
        <v>689</v>
      </c>
      <c r="D578" s="23" t="s">
        <v>690</v>
      </c>
      <c r="E578" s="22" t="s">
        <v>650</v>
      </c>
      <c r="F578" s="24">
        <v>6.0000000000000001E-3</v>
      </c>
      <c r="G578" s="62"/>
      <c r="H578" s="52">
        <f>F578*G578</f>
        <v>0</v>
      </c>
      <c r="I578" s="62"/>
      <c r="J578" s="52">
        <f t="shared" si="61"/>
        <v>0</v>
      </c>
    </row>
    <row r="579" spans="1:10" ht="22.5" x14ac:dyDescent="0.2">
      <c r="A579" s="2"/>
      <c r="B579" s="22" t="s">
        <v>1031</v>
      </c>
      <c r="C579" s="22" t="s">
        <v>648</v>
      </c>
      <c r="D579" s="23" t="s">
        <v>649</v>
      </c>
      <c r="E579" s="22" t="s">
        <v>650</v>
      </c>
      <c r="F579" s="24">
        <v>6.0000000000000001E-3</v>
      </c>
      <c r="G579" s="62"/>
      <c r="H579" s="52">
        <f>F579*G579</f>
        <v>0</v>
      </c>
      <c r="I579" s="62"/>
      <c r="J579" s="52">
        <f t="shared" si="61"/>
        <v>0</v>
      </c>
    </row>
    <row r="580" spans="1:10" ht="34.5" thickBot="1" x14ac:dyDescent="0.25">
      <c r="A580" s="2"/>
      <c r="B580" s="22" t="s">
        <v>1032</v>
      </c>
      <c r="C580" s="22" t="s">
        <v>1033</v>
      </c>
      <c r="D580" s="23" t="s">
        <v>653</v>
      </c>
      <c r="E580" s="22" t="s">
        <v>650</v>
      </c>
      <c r="F580" s="24">
        <v>6.0000000000000001E-3</v>
      </c>
      <c r="G580" s="62"/>
      <c r="H580" s="52">
        <f>F580*G580*33</f>
        <v>0</v>
      </c>
      <c r="I580" s="62"/>
      <c r="J580" s="52">
        <f t="shared" si="61"/>
        <v>0</v>
      </c>
    </row>
    <row r="581" spans="1:10" ht="34.5" thickBot="1" x14ac:dyDescent="0.25">
      <c r="A581" s="2"/>
      <c r="B581" s="39">
        <v>344</v>
      </c>
      <c r="C581" s="39" t="s">
        <v>351</v>
      </c>
      <c r="D581" s="40" t="s">
        <v>728</v>
      </c>
      <c r="E581" s="39" t="s">
        <v>358</v>
      </c>
      <c r="F581" s="41">
        <v>18.72</v>
      </c>
      <c r="G581" s="56"/>
      <c r="H581" s="52">
        <f>H582+H583</f>
        <v>0</v>
      </c>
      <c r="I581" s="13"/>
      <c r="J581" s="52">
        <f t="shared" si="61"/>
        <v>0</v>
      </c>
    </row>
    <row r="582" spans="1:10" ht="22.5" x14ac:dyDescent="0.2">
      <c r="A582" s="2"/>
      <c r="B582" s="22" t="s">
        <v>1034</v>
      </c>
      <c r="C582" s="22" t="s">
        <v>729</v>
      </c>
      <c r="D582" s="23" t="s">
        <v>730</v>
      </c>
      <c r="E582" s="22" t="s">
        <v>438</v>
      </c>
      <c r="F582" s="24">
        <v>16.847999999999999</v>
      </c>
      <c r="G582" s="13"/>
      <c r="H582" s="52">
        <f t="shared" ref="H582:H583" si="62">F582*G582</f>
        <v>0</v>
      </c>
      <c r="I582" s="13"/>
      <c r="J582" s="52">
        <f t="shared" si="61"/>
        <v>0</v>
      </c>
    </row>
    <row r="583" spans="1:10" ht="33.75" x14ac:dyDescent="0.2">
      <c r="A583" s="2"/>
      <c r="B583" s="22" t="s">
        <v>1035</v>
      </c>
      <c r="C583" s="22" t="s">
        <v>351</v>
      </c>
      <c r="D583" s="23" t="s">
        <v>731</v>
      </c>
      <c r="E583" s="22" t="s">
        <v>438</v>
      </c>
      <c r="F583" s="24">
        <v>16.847999999999999</v>
      </c>
      <c r="G583" s="13"/>
      <c r="H583" s="52">
        <f t="shared" si="62"/>
        <v>0</v>
      </c>
      <c r="I583" s="13"/>
      <c r="J583" s="52">
        <f t="shared" si="61"/>
        <v>0</v>
      </c>
    </row>
    <row r="584" spans="1:10" ht="22.5" x14ac:dyDescent="0.2">
      <c r="A584" s="2"/>
      <c r="B584" s="39">
        <v>345</v>
      </c>
      <c r="C584" s="39" t="s">
        <v>733</v>
      </c>
      <c r="D584" s="40" t="s">
        <v>734</v>
      </c>
      <c r="E584" s="39" t="s">
        <v>353</v>
      </c>
      <c r="F584" s="41">
        <v>13</v>
      </c>
      <c r="G584" s="13"/>
      <c r="H584" s="52">
        <f>F584*G584</f>
        <v>0</v>
      </c>
      <c r="I584" s="62"/>
      <c r="J584" s="52">
        <f t="shared" si="61"/>
        <v>0</v>
      </c>
    </row>
    <row r="585" spans="1:10" ht="33.75" x14ac:dyDescent="0.2">
      <c r="A585" s="2"/>
      <c r="B585" s="39">
        <v>346</v>
      </c>
      <c r="C585" s="39" t="s">
        <v>351</v>
      </c>
      <c r="D585" s="40" t="s">
        <v>891</v>
      </c>
      <c r="E585" s="39" t="s">
        <v>353</v>
      </c>
      <c r="F585" s="41">
        <v>13</v>
      </c>
      <c r="G585" s="13"/>
      <c r="H585" s="52">
        <f t="shared" ref="H585" si="63">F585*G585</f>
        <v>0</v>
      </c>
      <c r="I585" s="13"/>
      <c r="J585" s="52">
        <f t="shared" si="61"/>
        <v>0</v>
      </c>
    </row>
    <row r="586" spans="1:10" ht="33.75" x14ac:dyDescent="0.2">
      <c r="A586" s="2"/>
      <c r="B586" s="39">
        <v>347</v>
      </c>
      <c r="C586" s="39" t="s">
        <v>351</v>
      </c>
      <c r="D586" s="40" t="s">
        <v>738</v>
      </c>
      <c r="E586" s="39" t="s">
        <v>371</v>
      </c>
      <c r="F586" s="41">
        <v>13</v>
      </c>
      <c r="G586" s="13"/>
      <c r="H586" s="52">
        <f>F586*G586</f>
        <v>0</v>
      </c>
      <c r="I586" s="62"/>
      <c r="J586" s="52">
        <f t="shared" si="61"/>
        <v>0</v>
      </c>
    </row>
    <row r="587" spans="1:10" ht="33.75" x14ac:dyDescent="0.2">
      <c r="A587" s="2"/>
      <c r="B587" s="39">
        <v>348</v>
      </c>
      <c r="C587" s="39" t="s">
        <v>351</v>
      </c>
      <c r="D587" s="40" t="s">
        <v>740</v>
      </c>
      <c r="E587" s="39" t="s">
        <v>353</v>
      </c>
      <c r="F587" s="41">
        <v>13</v>
      </c>
      <c r="G587" s="13"/>
      <c r="H587" s="52">
        <f>F587*G587</f>
        <v>0</v>
      </c>
      <c r="I587" s="13"/>
      <c r="J587" s="52">
        <f t="shared" si="61"/>
        <v>0</v>
      </c>
    </row>
    <row r="588" spans="1:10" ht="22.5" x14ac:dyDescent="0.2">
      <c r="A588" s="2"/>
      <c r="B588" s="39">
        <v>349</v>
      </c>
      <c r="C588" s="39" t="s">
        <v>655</v>
      </c>
      <c r="D588" s="40" t="s">
        <v>656</v>
      </c>
      <c r="E588" s="39" t="s">
        <v>353</v>
      </c>
      <c r="F588" s="41">
        <v>294</v>
      </c>
      <c r="G588" s="13"/>
      <c r="H588" s="52">
        <f>F588*G588</f>
        <v>0</v>
      </c>
      <c r="I588" s="13"/>
      <c r="J588" s="52">
        <f t="shared" ref="J588" si="64">H588+I588</f>
        <v>0</v>
      </c>
    </row>
    <row r="589" spans="1:10" ht="34.5" thickBot="1" x14ac:dyDescent="0.25">
      <c r="A589" s="2"/>
      <c r="B589" s="39">
        <v>350</v>
      </c>
      <c r="C589" s="39" t="s">
        <v>458</v>
      </c>
      <c r="D589" s="40" t="s">
        <v>667</v>
      </c>
      <c r="E589" s="39" t="s">
        <v>358</v>
      </c>
      <c r="F589" s="41">
        <v>62</v>
      </c>
      <c r="G589" s="74"/>
      <c r="H589" s="52">
        <f>F589*G589</f>
        <v>0</v>
      </c>
      <c r="I589" s="13"/>
      <c r="J589" s="52">
        <f t="shared" ref="J589" si="65">H589+I589</f>
        <v>0</v>
      </c>
    </row>
    <row r="590" spans="1:10" ht="13.5" thickBot="1" x14ac:dyDescent="0.25">
      <c r="A590" s="2"/>
      <c r="B590" s="29"/>
      <c r="C590" s="30"/>
      <c r="D590" s="31" t="s">
        <v>1036</v>
      </c>
      <c r="E590" s="30"/>
      <c r="F590" s="29"/>
      <c r="G590" s="10"/>
      <c r="H590" s="52">
        <f>H591+H604</f>
        <v>0</v>
      </c>
      <c r="I590" s="13"/>
      <c r="J590" s="52">
        <f t="shared" si="53"/>
        <v>0</v>
      </c>
    </row>
    <row r="591" spans="1:10" ht="13.5" thickBot="1" x14ac:dyDescent="0.25">
      <c r="A591" s="2"/>
      <c r="B591" s="36"/>
      <c r="C591" s="37"/>
      <c r="D591" s="38" t="s">
        <v>1037</v>
      </c>
      <c r="E591" s="37"/>
      <c r="F591" s="36"/>
      <c r="G591" s="10"/>
      <c r="H591" s="52">
        <f>H593+H594+H595+H596+H597+H598+H599+H601+H602+H603</f>
        <v>0</v>
      </c>
      <c r="I591" s="13"/>
      <c r="J591" s="52">
        <f t="shared" si="53"/>
        <v>0</v>
      </c>
    </row>
    <row r="592" spans="1:10" ht="13.5" thickBot="1" x14ac:dyDescent="0.25">
      <c r="A592" s="2"/>
      <c r="B592" s="6"/>
      <c r="C592" s="6"/>
      <c r="D592" s="7" t="s">
        <v>1038</v>
      </c>
      <c r="E592" s="10"/>
      <c r="F592" s="10"/>
      <c r="G592" s="10"/>
      <c r="H592" s="10"/>
      <c r="I592" s="10"/>
      <c r="J592" s="10"/>
    </row>
    <row r="593" spans="1:10" ht="33.75" x14ac:dyDescent="0.2">
      <c r="A593" s="2"/>
      <c r="B593" s="39">
        <v>351</v>
      </c>
      <c r="C593" s="39" t="s">
        <v>351</v>
      </c>
      <c r="D593" s="40" t="s">
        <v>1039</v>
      </c>
      <c r="E593" s="39" t="s">
        <v>353</v>
      </c>
      <c r="F593" s="41">
        <v>50</v>
      </c>
      <c r="G593" s="13"/>
      <c r="H593" s="52">
        <f t="shared" ref="H593:H599" si="66">F593*G593</f>
        <v>0</v>
      </c>
      <c r="I593" s="13"/>
      <c r="J593" s="52">
        <f t="shared" ref="J593:J599" si="67">H593+I593</f>
        <v>0</v>
      </c>
    </row>
    <row r="594" spans="1:10" ht="33.75" x14ac:dyDescent="0.2">
      <c r="A594" s="2"/>
      <c r="B594" s="39">
        <v>352</v>
      </c>
      <c r="C594" s="39" t="s">
        <v>351</v>
      </c>
      <c r="D594" s="40" t="s">
        <v>1040</v>
      </c>
      <c r="E594" s="39" t="s">
        <v>353</v>
      </c>
      <c r="F594" s="41">
        <v>25</v>
      </c>
      <c r="G594" s="13"/>
      <c r="H594" s="52">
        <f t="shared" si="66"/>
        <v>0</v>
      </c>
      <c r="I594" s="13"/>
      <c r="J594" s="52">
        <f t="shared" si="67"/>
        <v>0</v>
      </c>
    </row>
    <row r="595" spans="1:10" ht="33.75" x14ac:dyDescent="0.2">
      <c r="A595" s="2"/>
      <c r="B595" s="39">
        <v>353</v>
      </c>
      <c r="C595" s="39" t="s">
        <v>351</v>
      </c>
      <c r="D595" s="40" t="s">
        <v>1041</v>
      </c>
      <c r="E595" s="39" t="s">
        <v>353</v>
      </c>
      <c r="F595" s="41">
        <v>50</v>
      </c>
      <c r="G595" s="13"/>
      <c r="H595" s="52">
        <f t="shared" si="66"/>
        <v>0</v>
      </c>
      <c r="I595" s="13"/>
      <c r="J595" s="52">
        <f t="shared" si="67"/>
        <v>0</v>
      </c>
    </row>
    <row r="596" spans="1:10" ht="33.75" x14ac:dyDescent="0.2">
      <c r="A596" s="2"/>
      <c r="B596" s="39">
        <v>354</v>
      </c>
      <c r="C596" s="39" t="s">
        <v>351</v>
      </c>
      <c r="D596" s="40" t="s">
        <v>1042</v>
      </c>
      <c r="E596" s="39" t="s">
        <v>353</v>
      </c>
      <c r="F596" s="41">
        <v>15</v>
      </c>
      <c r="G596" s="13"/>
      <c r="H596" s="52">
        <f t="shared" si="66"/>
        <v>0</v>
      </c>
      <c r="I596" s="13"/>
      <c r="J596" s="52">
        <f t="shared" si="67"/>
        <v>0</v>
      </c>
    </row>
    <row r="597" spans="1:10" ht="33.75" x14ac:dyDescent="0.2">
      <c r="A597" s="2"/>
      <c r="B597" s="39">
        <v>355</v>
      </c>
      <c r="C597" s="39" t="s">
        <v>351</v>
      </c>
      <c r="D597" s="40" t="s">
        <v>1043</v>
      </c>
      <c r="E597" s="39" t="s">
        <v>353</v>
      </c>
      <c r="F597" s="41">
        <v>35</v>
      </c>
      <c r="G597" s="13"/>
      <c r="H597" s="52">
        <f t="shared" si="66"/>
        <v>0</v>
      </c>
      <c r="I597" s="13"/>
      <c r="J597" s="52">
        <f t="shared" si="67"/>
        <v>0</v>
      </c>
    </row>
    <row r="598" spans="1:10" ht="33.75" x14ac:dyDescent="0.2">
      <c r="A598" s="2"/>
      <c r="B598" s="39">
        <v>356</v>
      </c>
      <c r="C598" s="39" t="s">
        <v>351</v>
      </c>
      <c r="D598" s="40" t="s">
        <v>1044</v>
      </c>
      <c r="E598" s="39" t="s">
        <v>353</v>
      </c>
      <c r="F598" s="41">
        <v>55</v>
      </c>
      <c r="G598" s="13"/>
      <c r="H598" s="52">
        <f t="shared" si="66"/>
        <v>0</v>
      </c>
      <c r="I598" s="13"/>
      <c r="J598" s="52">
        <f t="shared" si="67"/>
        <v>0</v>
      </c>
    </row>
    <row r="599" spans="1:10" ht="34.5" thickBot="1" x14ac:dyDescent="0.25">
      <c r="A599" s="2"/>
      <c r="B599" s="39">
        <v>357</v>
      </c>
      <c r="C599" s="39" t="s">
        <v>351</v>
      </c>
      <c r="D599" s="40" t="s">
        <v>810</v>
      </c>
      <c r="E599" s="39" t="s">
        <v>353</v>
      </c>
      <c r="F599" s="41">
        <v>50</v>
      </c>
      <c r="G599" s="13"/>
      <c r="H599" s="52">
        <f t="shared" si="66"/>
        <v>0</v>
      </c>
      <c r="I599" s="13"/>
      <c r="J599" s="52">
        <f t="shared" si="67"/>
        <v>0</v>
      </c>
    </row>
    <row r="600" spans="1:10" ht="13.5" thickBot="1" x14ac:dyDescent="0.25">
      <c r="A600" s="2"/>
      <c r="B600" s="6"/>
      <c r="C600" s="6"/>
      <c r="D600" s="7" t="s">
        <v>1045</v>
      </c>
      <c r="E600" s="10"/>
      <c r="F600" s="10"/>
      <c r="G600" s="10"/>
      <c r="H600" s="10"/>
      <c r="I600" s="10"/>
      <c r="J600" s="10"/>
    </row>
    <row r="601" spans="1:10" ht="33.75" x14ac:dyDescent="0.2">
      <c r="A601" s="2"/>
      <c r="B601" s="39">
        <v>358</v>
      </c>
      <c r="C601" s="39" t="s">
        <v>351</v>
      </c>
      <c r="D601" s="40" t="s">
        <v>1046</v>
      </c>
      <c r="E601" s="39" t="s">
        <v>353</v>
      </c>
      <c r="F601" s="41">
        <v>15</v>
      </c>
      <c r="G601" s="13"/>
      <c r="H601" s="52">
        <f>F601*G601</f>
        <v>0</v>
      </c>
      <c r="I601" s="13"/>
      <c r="J601" s="52">
        <f>H601+I601</f>
        <v>0</v>
      </c>
    </row>
    <row r="602" spans="1:10" ht="33.75" x14ac:dyDescent="0.2">
      <c r="A602" s="2"/>
      <c r="B602" s="39">
        <v>359</v>
      </c>
      <c r="C602" s="39" t="s">
        <v>351</v>
      </c>
      <c r="D602" s="40" t="s">
        <v>1047</v>
      </c>
      <c r="E602" s="39" t="s">
        <v>353</v>
      </c>
      <c r="F602" s="41">
        <v>50</v>
      </c>
      <c r="G602" s="13"/>
      <c r="H602" s="52">
        <f>F602*G602</f>
        <v>0</v>
      </c>
      <c r="I602" s="13"/>
      <c r="J602" s="52">
        <f>H602+I602</f>
        <v>0</v>
      </c>
    </row>
    <row r="603" spans="1:10" ht="23.25" thickBot="1" x14ac:dyDescent="0.25">
      <c r="A603" s="2"/>
      <c r="B603" s="39">
        <v>360</v>
      </c>
      <c r="C603" s="39" t="s">
        <v>849</v>
      </c>
      <c r="D603" s="40" t="s">
        <v>1048</v>
      </c>
      <c r="E603" s="39" t="s">
        <v>353</v>
      </c>
      <c r="F603" s="41">
        <v>345</v>
      </c>
      <c r="G603" s="13"/>
      <c r="H603" s="52">
        <f>F603*G603</f>
        <v>0</v>
      </c>
      <c r="I603" s="13"/>
      <c r="J603" s="52">
        <f>H603+I603</f>
        <v>0</v>
      </c>
    </row>
    <row r="604" spans="1:10" ht="13.5" thickBot="1" x14ac:dyDescent="0.25">
      <c r="A604" s="2"/>
      <c r="B604" s="36"/>
      <c r="C604" s="37"/>
      <c r="D604" s="38" t="s">
        <v>1049</v>
      </c>
      <c r="E604" s="37"/>
      <c r="F604" s="36"/>
      <c r="G604" s="10"/>
      <c r="H604" s="52">
        <f>H606+H607+H608+H609+H610+H611+H612+H614+H615+H616</f>
        <v>0</v>
      </c>
      <c r="I604" s="13"/>
      <c r="J604" s="52">
        <f>H604+I604</f>
        <v>0</v>
      </c>
    </row>
    <row r="605" spans="1:10" ht="13.5" thickBot="1" x14ac:dyDescent="0.25">
      <c r="A605" s="2"/>
      <c r="B605" s="6"/>
      <c r="C605" s="6"/>
      <c r="D605" s="7" t="s">
        <v>1038</v>
      </c>
      <c r="E605" s="10"/>
      <c r="F605" s="10"/>
      <c r="G605" s="10"/>
      <c r="H605" s="10"/>
      <c r="I605" s="10"/>
      <c r="J605" s="10"/>
    </row>
    <row r="606" spans="1:10" ht="33.75" x14ac:dyDescent="0.2">
      <c r="A606" s="2"/>
      <c r="B606" s="39">
        <v>361</v>
      </c>
      <c r="C606" s="39" t="s">
        <v>351</v>
      </c>
      <c r="D606" s="40" t="s">
        <v>1039</v>
      </c>
      <c r="E606" s="39" t="s">
        <v>353</v>
      </c>
      <c r="F606" s="41">
        <v>30</v>
      </c>
      <c r="G606" s="13"/>
      <c r="H606" s="52">
        <f t="shared" ref="H606:H612" si="68">F606*G606</f>
        <v>0</v>
      </c>
      <c r="I606" s="13"/>
      <c r="J606" s="52">
        <f t="shared" ref="J606:J612" si="69">H606+I606</f>
        <v>0</v>
      </c>
    </row>
    <row r="607" spans="1:10" ht="33.75" x14ac:dyDescent="0.2">
      <c r="A607" s="2"/>
      <c r="B607" s="39">
        <v>362</v>
      </c>
      <c r="C607" s="39" t="s">
        <v>351</v>
      </c>
      <c r="D607" s="40" t="s">
        <v>1040</v>
      </c>
      <c r="E607" s="39" t="s">
        <v>353</v>
      </c>
      <c r="F607" s="41">
        <v>20</v>
      </c>
      <c r="G607" s="13"/>
      <c r="H607" s="52">
        <f t="shared" si="68"/>
        <v>0</v>
      </c>
      <c r="I607" s="13"/>
      <c r="J607" s="52">
        <f t="shared" si="69"/>
        <v>0</v>
      </c>
    </row>
    <row r="608" spans="1:10" ht="33.75" x14ac:dyDescent="0.2">
      <c r="A608" s="2"/>
      <c r="B608" s="39">
        <v>363</v>
      </c>
      <c r="C608" s="39" t="s">
        <v>351</v>
      </c>
      <c r="D608" s="40" t="s">
        <v>1041</v>
      </c>
      <c r="E608" s="39" t="s">
        <v>353</v>
      </c>
      <c r="F608" s="41">
        <v>60</v>
      </c>
      <c r="G608" s="13"/>
      <c r="H608" s="52">
        <f t="shared" si="68"/>
        <v>0</v>
      </c>
      <c r="I608" s="13"/>
      <c r="J608" s="52">
        <f t="shared" si="69"/>
        <v>0</v>
      </c>
    </row>
    <row r="609" spans="1:10" ht="33.75" x14ac:dyDescent="0.2">
      <c r="A609" s="2"/>
      <c r="B609" s="39">
        <v>364</v>
      </c>
      <c r="C609" s="39" t="s">
        <v>351</v>
      </c>
      <c r="D609" s="40" t="s">
        <v>1042</v>
      </c>
      <c r="E609" s="39" t="s">
        <v>353</v>
      </c>
      <c r="F609" s="41">
        <v>15</v>
      </c>
      <c r="G609" s="13"/>
      <c r="H609" s="52">
        <f t="shared" si="68"/>
        <v>0</v>
      </c>
      <c r="I609" s="13"/>
      <c r="J609" s="52">
        <f t="shared" si="69"/>
        <v>0</v>
      </c>
    </row>
    <row r="610" spans="1:10" ht="33.75" x14ac:dyDescent="0.2">
      <c r="A610" s="2"/>
      <c r="B610" s="39">
        <v>365</v>
      </c>
      <c r="C610" s="39" t="s">
        <v>351</v>
      </c>
      <c r="D610" s="40" t="s">
        <v>1043</v>
      </c>
      <c r="E610" s="39" t="s">
        <v>353</v>
      </c>
      <c r="F610" s="41">
        <v>20</v>
      </c>
      <c r="G610" s="13"/>
      <c r="H610" s="52">
        <f t="shared" si="68"/>
        <v>0</v>
      </c>
      <c r="I610" s="13"/>
      <c r="J610" s="52">
        <f t="shared" si="69"/>
        <v>0</v>
      </c>
    </row>
    <row r="611" spans="1:10" ht="33.75" x14ac:dyDescent="0.2">
      <c r="A611" s="2"/>
      <c r="B611" s="39">
        <v>366</v>
      </c>
      <c r="C611" s="39" t="s">
        <v>351</v>
      </c>
      <c r="D611" s="40" t="s">
        <v>1044</v>
      </c>
      <c r="E611" s="39" t="s">
        <v>353</v>
      </c>
      <c r="F611" s="41">
        <v>60</v>
      </c>
      <c r="G611" s="13"/>
      <c r="H611" s="52">
        <f t="shared" si="68"/>
        <v>0</v>
      </c>
      <c r="I611" s="13"/>
      <c r="J611" s="52">
        <f t="shared" si="69"/>
        <v>0</v>
      </c>
    </row>
    <row r="612" spans="1:10" ht="34.5" thickBot="1" x14ac:dyDescent="0.25">
      <c r="A612" s="2"/>
      <c r="B612" s="39">
        <v>367</v>
      </c>
      <c r="C612" s="39" t="s">
        <v>351</v>
      </c>
      <c r="D612" s="40" t="s">
        <v>810</v>
      </c>
      <c r="E612" s="39" t="s">
        <v>353</v>
      </c>
      <c r="F612" s="41">
        <v>40</v>
      </c>
      <c r="G612" s="13"/>
      <c r="H612" s="52">
        <f t="shared" si="68"/>
        <v>0</v>
      </c>
      <c r="I612" s="13"/>
      <c r="J612" s="52">
        <f t="shared" si="69"/>
        <v>0</v>
      </c>
    </row>
    <row r="613" spans="1:10" ht="13.5" thickBot="1" x14ac:dyDescent="0.25">
      <c r="A613" s="2"/>
      <c r="B613" s="6"/>
      <c r="C613" s="6"/>
      <c r="D613" s="7" t="s">
        <v>1045</v>
      </c>
      <c r="E613" s="10"/>
      <c r="F613" s="10"/>
      <c r="G613" s="10"/>
      <c r="H613" s="10"/>
      <c r="I613" s="10"/>
      <c r="J613" s="10"/>
    </row>
    <row r="614" spans="1:10" ht="33.75" x14ac:dyDescent="0.2">
      <c r="A614" s="2"/>
      <c r="B614" s="39">
        <v>368</v>
      </c>
      <c r="C614" s="39" t="s">
        <v>351</v>
      </c>
      <c r="D614" s="40" t="s">
        <v>1046</v>
      </c>
      <c r="E614" s="39" t="s">
        <v>353</v>
      </c>
      <c r="F614" s="41">
        <v>15</v>
      </c>
      <c r="G614" s="13"/>
      <c r="H614" s="52">
        <f>F614*G614</f>
        <v>0</v>
      </c>
      <c r="I614" s="13"/>
      <c r="J614" s="52">
        <f>H614+I614</f>
        <v>0</v>
      </c>
    </row>
    <row r="615" spans="1:10" ht="33.75" x14ac:dyDescent="0.2">
      <c r="A615" s="2"/>
      <c r="B615" s="39">
        <v>369</v>
      </c>
      <c r="C615" s="39" t="s">
        <v>351</v>
      </c>
      <c r="D615" s="40" t="s">
        <v>1047</v>
      </c>
      <c r="E615" s="39" t="s">
        <v>353</v>
      </c>
      <c r="F615" s="41">
        <v>50</v>
      </c>
      <c r="G615" s="13"/>
      <c r="H615" s="52">
        <f>F615*G615</f>
        <v>0</v>
      </c>
      <c r="I615" s="13"/>
      <c r="J615" s="52">
        <f>H615+I615</f>
        <v>0</v>
      </c>
    </row>
    <row r="616" spans="1:10" ht="23.25" thickBot="1" x14ac:dyDescent="0.25">
      <c r="A616" s="2"/>
      <c r="B616" s="39">
        <v>370</v>
      </c>
      <c r="C616" s="39" t="s">
        <v>849</v>
      </c>
      <c r="D616" s="40" t="s">
        <v>1048</v>
      </c>
      <c r="E616" s="39" t="s">
        <v>353</v>
      </c>
      <c r="F616" s="41">
        <v>310</v>
      </c>
      <c r="G616" s="13"/>
      <c r="H616" s="52">
        <f>F616*G616</f>
        <v>0</v>
      </c>
      <c r="I616" s="13"/>
      <c r="J616" s="52">
        <f>H616+I616</f>
        <v>0</v>
      </c>
    </row>
    <row r="617" spans="1:10" ht="13.5" thickBot="1" x14ac:dyDescent="0.25">
      <c r="A617" s="2"/>
      <c r="B617" s="29"/>
      <c r="C617" s="30"/>
      <c r="D617" s="31" t="s">
        <v>1050</v>
      </c>
      <c r="E617" s="30"/>
      <c r="F617" s="29"/>
      <c r="G617" s="10"/>
      <c r="H617" s="52">
        <f>H619+H620+H621+H622+H623+H625+H626+H627+H628+H629+H630+H631+H632+H633+H634+H635+H636+H637+H638+H639+H640+H641+H642+H643+H644+H645+H646+H647+H648+H649+H650+H651+H653+H654+H655+H656+H657+H658+H659+H660+H661+H662+H664+H665+H666+H667+H668+H669+H670+H671+H675+H676+H677+H678+H679</f>
        <v>0</v>
      </c>
      <c r="I617" s="13"/>
      <c r="J617" s="52">
        <f>H617+I617</f>
        <v>0</v>
      </c>
    </row>
    <row r="618" spans="1:10" ht="13.5" thickBot="1" x14ac:dyDescent="0.25">
      <c r="A618" s="2"/>
      <c r="B618" s="6"/>
      <c r="C618" s="6"/>
      <c r="D618" s="7" t="s">
        <v>632</v>
      </c>
      <c r="E618" s="10"/>
      <c r="F618" s="10"/>
      <c r="G618" s="10"/>
      <c r="H618" s="10"/>
      <c r="I618" s="10"/>
      <c r="J618" s="10"/>
    </row>
    <row r="619" spans="1:10" ht="33.75" x14ac:dyDescent="0.2">
      <c r="A619" s="2"/>
      <c r="B619" s="39">
        <v>371</v>
      </c>
      <c r="C619" s="39" t="s">
        <v>351</v>
      </c>
      <c r="D619" s="40" t="s">
        <v>1051</v>
      </c>
      <c r="E619" s="39" t="s">
        <v>353</v>
      </c>
      <c r="F619" s="41">
        <v>112</v>
      </c>
      <c r="G619" s="13"/>
      <c r="H619" s="52">
        <f>F619*G619</f>
        <v>0</v>
      </c>
      <c r="I619" s="13"/>
      <c r="J619" s="52">
        <f>H619+I619</f>
        <v>0</v>
      </c>
    </row>
    <row r="620" spans="1:10" ht="33.75" x14ac:dyDescent="0.2">
      <c r="A620" s="2"/>
      <c r="B620" s="39">
        <v>372</v>
      </c>
      <c r="C620" s="39" t="s">
        <v>351</v>
      </c>
      <c r="D620" s="40" t="s">
        <v>1052</v>
      </c>
      <c r="E620" s="39" t="s">
        <v>353</v>
      </c>
      <c r="F620" s="41">
        <v>164</v>
      </c>
      <c r="G620" s="13"/>
      <c r="H620" s="52">
        <f>F620*G620</f>
        <v>0</v>
      </c>
      <c r="I620" s="13"/>
      <c r="J620" s="52">
        <f>H620+I620</f>
        <v>0</v>
      </c>
    </row>
    <row r="621" spans="1:10" ht="33.75" x14ac:dyDescent="0.2">
      <c r="A621" s="2"/>
      <c r="B621" s="39">
        <v>373</v>
      </c>
      <c r="C621" s="39" t="s">
        <v>351</v>
      </c>
      <c r="D621" s="40" t="s">
        <v>1053</v>
      </c>
      <c r="E621" s="39" t="s">
        <v>353</v>
      </c>
      <c r="F621" s="41">
        <v>387</v>
      </c>
      <c r="G621" s="13"/>
      <c r="H621" s="52">
        <f>F621*G621</f>
        <v>0</v>
      </c>
      <c r="I621" s="13"/>
      <c r="J621" s="52">
        <f>H621+I621</f>
        <v>0</v>
      </c>
    </row>
    <row r="622" spans="1:10" ht="33.75" x14ac:dyDescent="0.2">
      <c r="A622" s="2"/>
      <c r="B622" s="39">
        <v>374</v>
      </c>
      <c r="C622" s="39" t="s">
        <v>351</v>
      </c>
      <c r="D622" s="40" t="s">
        <v>1054</v>
      </c>
      <c r="E622" s="39" t="s">
        <v>353</v>
      </c>
      <c r="F622" s="41">
        <v>2586</v>
      </c>
      <c r="G622" s="13"/>
      <c r="H622" s="52">
        <f>F622*G622</f>
        <v>0</v>
      </c>
      <c r="I622" s="13"/>
      <c r="J622" s="52">
        <f>H622+I622</f>
        <v>0</v>
      </c>
    </row>
    <row r="623" spans="1:10" ht="34.5" thickBot="1" x14ac:dyDescent="0.25">
      <c r="A623" s="2"/>
      <c r="B623" s="39">
        <v>375</v>
      </c>
      <c r="C623" s="39" t="s">
        <v>351</v>
      </c>
      <c r="D623" s="40" t="s">
        <v>1055</v>
      </c>
      <c r="E623" s="39" t="s">
        <v>353</v>
      </c>
      <c r="F623" s="41">
        <v>2586</v>
      </c>
      <c r="G623" s="13"/>
      <c r="H623" s="52">
        <f>F623*G623</f>
        <v>0</v>
      </c>
      <c r="I623" s="13"/>
      <c r="J623" s="52">
        <f>H623+I623</f>
        <v>0</v>
      </c>
    </row>
    <row r="624" spans="1:10" ht="13.5" thickBot="1" x14ac:dyDescent="0.25">
      <c r="A624" s="2"/>
      <c r="B624" s="6"/>
      <c r="C624" s="6"/>
      <c r="D624" s="7" t="s">
        <v>1056</v>
      </c>
      <c r="E624" s="10"/>
      <c r="F624" s="10"/>
      <c r="G624" s="10"/>
      <c r="H624" s="10"/>
      <c r="I624" s="10"/>
      <c r="J624" s="10"/>
    </row>
    <row r="625" spans="1:10" ht="33.75" x14ac:dyDescent="0.2">
      <c r="A625" s="2"/>
      <c r="B625" s="39">
        <v>376</v>
      </c>
      <c r="C625" s="39" t="s">
        <v>351</v>
      </c>
      <c r="D625" s="40" t="s">
        <v>1057</v>
      </c>
      <c r="E625" s="39" t="s">
        <v>353</v>
      </c>
      <c r="F625" s="41">
        <v>562</v>
      </c>
      <c r="G625" s="13"/>
      <c r="H625" s="52">
        <f t="shared" ref="H625:H651" si="70">F625*G625</f>
        <v>0</v>
      </c>
      <c r="I625" s="13"/>
      <c r="J625" s="52">
        <f t="shared" ref="J625:J651" si="71">H625+I625</f>
        <v>0</v>
      </c>
    </row>
    <row r="626" spans="1:10" ht="33.75" x14ac:dyDescent="0.2">
      <c r="A626" s="2"/>
      <c r="B626" s="39">
        <v>377</v>
      </c>
      <c r="C626" s="39" t="s">
        <v>351</v>
      </c>
      <c r="D626" s="40" t="s">
        <v>1058</v>
      </c>
      <c r="E626" s="39" t="s">
        <v>353</v>
      </c>
      <c r="F626" s="41">
        <v>50</v>
      </c>
      <c r="G626" s="13"/>
      <c r="H626" s="52">
        <f t="shared" si="70"/>
        <v>0</v>
      </c>
      <c r="I626" s="13"/>
      <c r="J626" s="52">
        <f t="shared" si="71"/>
        <v>0</v>
      </c>
    </row>
    <row r="627" spans="1:10" ht="33.75" x14ac:dyDescent="0.2">
      <c r="A627" s="2"/>
      <c r="B627" s="39">
        <v>378</v>
      </c>
      <c r="C627" s="39" t="s">
        <v>351</v>
      </c>
      <c r="D627" s="40" t="s">
        <v>1059</v>
      </c>
      <c r="E627" s="39" t="s">
        <v>353</v>
      </c>
      <c r="F627" s="41">
        <v>650</v>
      </c>
      <c r="G627" s="13"/>
      <c r="H627" s="52">
        <f t="shared" si="70"/>
        <v>0</v>
      </c>
      <c r="I627" s="13"/>
      <c r="J627" s="52">
        <f t="shared" si="71"/>
        <v>0</v>
      </c>
    </row>
    <row r="628" spans="1:10" ht="33.75" x14ac:dyDescent="0.2">
      <c r="A628" s="2"/>
      <c r="B628" s="39">
        <v>379</v>
      </c>
      <c r="C628" s="39" t="s">
        <v>351</v>
      </c>
      <c r="D628" s="40" t="s">
        <v>1060</v>
      </c>
      <c r="E628" s="39" t="s">
        <v>353</v>
      </c>
      <c r="F628" s="41">
        <v>111</v>
      </c>
      <c r="G628" s="13"/>
      <c r="H628" s="52">
        <f t="shared" si="70"/>
        <v>0</v>
      </c>
      <c r="I628" s="13"/>
      <c r="J628" s="52">
        <f t="shared" si="71"/>
        <v>0</v>
      </c>
    </row>
    <row r="629" spans="1:10" ht="33.75" x14ac:dyDescent="0.2">
      <c r="A629" s="2"/>
      <c r="B629" s="39">
        <v>380</v>
      </c>
      <c r="C629" s="39" t="s">
        <v>351</v>
      </c>
      <c r="D629" s="40" t="s">
        <v>1061</v>
      </c>
      <c r="E629" s="39" t="s">
        <v>353</v>
      </c>
      <c r="F629" s="41">
        <v>445</v>
      </c>
      <c r="G629" s="13"/>
      <c r="H629" s="52">
        <f t="shared" si="70"/>
        <v>0</v>
      </c>
      <c r="I629" s="13"/>
      <c r="J629" s="52">
        <f t="shared" si="71"/>
        <v>0</v>
      </c>
    </row>
    <row r="630" spans="1:10" ht="33.75" x14ac:dyDescent="0.2">
      <c r="A630" s="2"/>
      <c r="B630" s="39">
        <v>381</v>
      </c>
      <c r="C630" s="39" t="s">
        <v>351</v>
      </c>
      <c r="D630" s="40" t="s">
        <v>1062</v>
      </c>
      <c r="E630" s="39" t="s">
        <v>353</v>
      </c>
      <c r="F630" s="41">
        <v>50</v>
      </c>
      <c r="G630" s="13"/>
      <c r="H630" s="52">
        <f t="shared" si="70"/>
        <v>0</v>
      </c>
      <c r="I630" s="13"/>
      <c r="J630" s="52">
        <f t="shared" si="71"/>
        <v>0</v>
      </c>
    </row>
    <row r="631" spans="1:10" ht="33.75" x14ac:dyDescent="0.2">
      <c r="A631" s="2"/>
      <c r="B631" s="39">
        <v>382</v>
      </c>
      <c r="C631" s="39" t="s">
        <v>351</v>
      </c>
      <c r="D631" s="40" t="s">
        <v>1063</v>
      </c>
      <c r="E631" s="39" t="s">
        <v>353</v>
      </c>
      <c r="F631" s="41">
        <v>398</v>
      </c>
      <c r="G631" s="13"/>
      <c r="H631" s="52">
        <f t="shared" si="70"/>
        <v>0</v>
      </c>
      <c r="I631" s="13"/>
      <c r="J631" s="52">
        <f t="shared" si="71"/>
        <v>0</v>
      </c>
    </row>
    <row r="632" spans="1:10" ht="33.75" x14ac:dyDescent="0.2">
      <c r="A632" s="2"/>
      <c r="B632" s="39">
        <v>383</v>
      </c>
      <c r="C632" s="39" t="s">
        <v>351</v>
      </c>
      <c r="D632" s="40" t="s">
        <v>1064</v>
      </c>
      <c r="E632" s="39" t="s">
        <v>353</v>
      </c>
      <c r="F632" s="41">
        <v>136</v>
      </c>
      <c r="G632" s="13"/>
      <c r="H632" s="52">
        <f t="shared" si="70"/>
        <v>0</v>
      </c>
      <c r="I632" s="13"/>
      <c r="J632" s="52">
        <f t="shared" si="71"/>
        <v>0</v>
      </c>
    </row>
    <row r="633" spans="1:10" ht="33.75" x14ac:dyDescent="0.2">
      <c r="A633" s="2"/>
      <c r="B633" s="39">
        <v>384</v>
      </c>
      <c r="C633" s="39" t="s">
        <v>351</v>
      </c>
      <c r="D633" s="40" t="s">
        <v>1065</v>
      </c>
      <c r="E633" s="39" t="s">
        <v>353</v>
      </c>
      <c r="F633" s="41">
        <v>336</v>
      </c>
      <c r="G633" s="13"/>
      <c r="H633" s="52">
        <f t="shared" si="70"/>
        <v>0</v>
      </c>
      <c r="I633" s="13"/>
      <c r="J633" s="52">
        <f t="shared" si="71"/>
        <v>0</v>
      </c>
    </row>
    <row r="634" spans="1:10" ht="33.75" x14ac:dyDescent="0.2">
      <c r="A634" s="2"/>
      <c r="B634" s="39">
        <v>385</v>
      </c>
      <c r="C634" s="39" t="s">
        <v>351</v>
      </c>
      <c r="D634" s="40" t="s">
        <v>1066</v>
      </c>
      <c r="E634" s="39" t="s">
        <v>353</v>
      </c>
      <c r="F634" s="41">
        <v>70</v>
      </c>
      <c r="G634" s="13"/>
      <c r="H634" s="52">
        <f t="shared" si="70"/>
        <v>0</v>
      </c>
      <c r="I634" s="13"/>
      <c r="J634" s="52">
        <f t="shared" si="71"/>
        <v>0</v>
      </c>
    </row>
    <row r="635" spans="1:10" ht="33.75" x14ac:dyDescent="0.2">
      <c r="A635" s="2"/>
      <c r="B635" s="39">
        <v>386</v>
      </c>
      <c r="C635" s="39" t="s">
        <v>351</v>
      </c>
      <c r="D635" s="40" t="s">
        <v>1067</v>
      </c>
      <c r="E635" s="39" t="s">
        <v>353</v>
      </c>
      <c r="F635" s="41">
        <v>69</v>
      </c>
      <c r="G635" s="13"/>
      <c r="H635" s="52">
        <f t="shared" si="70"/>
        <v>0</v>
      </c>
      <c r="I635" s="13"/>
      <c r="J635" s="52">
        <f t="shared" si="71"/>
        <v>0</v>
      </c>
    </row>
    <row r="636" spans="1:10" ht="33.75" x14ac:dyDescent="0.2">
      <c r="A636" s="2"/>
      <c r="B636" s="39">
        <v>387</v>
      </c>
      <c r="C636" s="39" t="s">
        <v>351</v>
      </c>
      <c r="D636" s="40" t="s">
        <v>1068</v>
      </c>
      <c r="E636" s="39" t="s">
        <v>353</v>
      </c>
      <c r="F636" s="41">
        <v>1758</v>
      </c>
      <c r="G636" s="13"/>
      <c r="H636" s="52">
        <f t="shared" si="70"/>
        <v>0</v>
      </c>
      <c r="I636" s="13"/>
      <c r="J636" s="52">
        <f t="shared" si="71"/>
        <v>0</v>
      </c>
    </row>
    <row r="637" spans="1:10" ht="33.75" x14ac:dyDescent="0.2">
      <c r="A637" s="2"/>
      <c r="B637" s="39">
        <v>388</v>
      </c>
      <c r="C637" s="39" t="s">
        <v>351</v>
      </c>
      <c r="D637" s="40" t="s">
        <v>1069</v>
      </c>
      <c r="E637" s="39" t="s">
        <v>353</v>
      </c>
      <c r="F637" s="41">
        <v>1441</v>
      </c>
      <c r="G637" s="13"/>
      <c r="H637" s="52">
        <f t="shared" si="70"/>
        <v>0</v>
      </c>
      <c r="I637" s="13"/>
      <c r="J637" s="52">
        <f t="shared" si="71"/>
        <v>0</v>
      </c>
    </row>
    <row r="638" spans="1:10" ht="33.75" x14ac:dyDescent="0.2">
      <c r="A638" s="2"/>
      <c r="B638" s="39">
        <v>389</v>
      </c>
      <c r="C638" s="39" t="s">
        <v>351</v>
      </c>
      <c r="D638" s="40" t="s">
        <v>1070</v>
      </c>
      <c r="E638" s="39" t="s">
        <v>353</v>
      </c>
      <c r="F638" s="41">
        <v>2728</v>
      </c>
      <c r="G638" s="13"/>
      <c r="H638" s="52">
        <f t="shared" si="70"/>
        <v>0</v>
      </c>
      <c r="I638" s="13"/>
      <c r="J638" s="52">
        <f t="shared" si="71"/>
        <v>0</v>
      </c>
    </row>
    <row r="639" spans="1:10" ht="33.75" x14ac:dyDescent="0.2">
      <c r="A639" s="2"/>
      <c r="B639" s="39">
        <v>390</v>
      </c>
      <c r="C639" s="39" t="s">
        <v>351</v>
      </c>
      <c r="D639" s="40" t="s">
        <v>1071</v>
      </c>
      <c r="E639" s="39" t="s">
        <v>353</v>
      </c>
      <c r="F639" s="41">
        <v>310</v>
      </c>
      <c r="G639" s="13"/>
      <c r="H639" s="52">
        <f t="shared" si="70"/>
        <v>0</v>
      </c>
      <c r="I639" s="13"/>
      <c r="J639" s="52">
        <f t="shared" si="71"/>
        <v>0</v>
      </c>
    </row>
    <row r="640" spans="1:10" ht="33.75" x14ac:dyDescent="0.2">
      <c r="A640" s="2"/>
      <c r="B640" s="39">
        <v>391</v>
      </c>
      <c r="C640" s="39" t="s">
        <v>351</v>
      </c>
      <c r="D640" s="40" t="s">
        <v>1072</v>
      </c>
      <c r="E640" s="39" t="s">
        <v>353</v>
      </c>
      <c r="F640" s="41">
        <v>2666</v>
      </c>
      <c r="G640" s="13"/>
      <c r="H640" s="52">
        <f t="shared" si="70"/>
        <v>0</v>
      </c>
      <c r="I640" s="13"/>
      <c r="J640" s="52">
        <f t="shared" si="71"/>
        <v>0</v>
      </c>
    </row>
    <row r="641" spans="1:10" ht="33.75" x14ac:dyDescent="0.2">
      <c r="A641" s="2"/>
      <c r="B641" s="39">
        <v>392</v>
      </c>
      <c r="C641" s="39" t="s">
        <v>351</v>
      </c>
      <c r="D641" s="40" t="s">
        <v>1073</v>
      </c>
      <c r="E641" s="39" t="s">
        <v>353</v>
      </c>
      <c r="F641" s="41">
        <v>341</v>
      </c>
      <c r="G641" s="13"/>
      <c r="H641" s="52">
        <f t="shared" si="70"/>
        <v>0</v>
      </c>
      <c r="I641" s="13"/>
      <c r="J641" s="52">
        <f t="shared" si="71"/>
        <v>0</v>
      </c>
    </row>
    <row r="642" spans="1:10" ht="33.75" x14ac:dyDescent="0.2">
      <c r="A642" s="2"/>
      <c r="B642" s="39">
        <v>393</v>
      </c>
      <c r="C642" s="39" t="s">
        <v>351</v>
      </c>
      <c r="D642" s="40" t="s">
        <v>1074</v>
      </c>
      <c r="E642" s="39" t="s">
        <v>353</v>
      </c>
      <c r="F642" s="41">
        <v>201</v>
      </c>
      <c r="G642" s="13"/>
      <c r="H642" s="52">
        <f t="shared" si="70"/>
        <v>0</v>
      </c>
      <c r="I642" s="13"/>
      <c r="J642" s="52">
        <f t="shared" si="71"/>
        <v>0</v>
      </c>
    </row>
    <row r="643" spans="1:10" ht="33.75" x14ac:dyDescent="0.2">
      <c r="A643" s="2"/>
      <c r="B643" s="39">
        <v>394</v>
      </c>
      <c r="C643" s="39" t="s">
        <v>351</v>
      </c>
      <c r="D643" s="40" t="s">
        <v>1075</v>
      </c>
      <c r="E643" s="39" t="s">
        <v>353</v>
      </c>
      <c r="F643" s="41">
        <v>186</v>
      </c>
      <c r="G643" s="13"/>
      <c r="H643" s="52">
        <f t="shared" si="70"/>
        <v>0</v>
      </c>
      <c r="I643" s="13"/>
      <c r="J643" s="52">
        <f t="shared" si="71"/>
        <v>0</v>
      </c>
    </row>
    <row r="644" spans="1:10" ht="33.75" x14ac:dyDescent="0.2">
      <c r="A644" s="2"/>
      <c r="B644" s="39">
        <v>395</v>
      </c>
      <c r="C644" s="39" t="s">
        <v>351</v>
      </c>
      <c r="D644" s="40" t="s">
        <v>1076</v>
      </c>
      <c r="E644" s="39" t="s">
        <v>353</v>
      </c>
      <c r="F644" s="41">
        <v>408</v>
      </c>
      <c r="G644" s="13"/>
      <c r="H644" s="52">
        <f t="shared" si="70"/>
        <v>0</v>
      </c>
      <c r="I644" s="13"/>
      <c r="J644" s="52">
        <f t="shared" si="71"/>
        <v>0</v>
      </c>
    </row>
    <row r="645" spans="1:10" ht="33.75" x14ac:dyDescent="0.2">
      <c r="A645" s="2"/>
      <c r="B645" s="39">
        <v>396</v>
      </c>
      <c r="C645" s="39" t="s">
        <v>351</v>
      </c>
      <c r="D645" s="40" t="s">
        <v>1077</v>
      </c>
      <c r="E645" s="39" t="s">
        <v>353</v>
      </c>
      <c r="F645" s="41">
        <v>270</v>
      </c>
      <c r="G645" s="13"/>
      <c r="H645" s="52">
        <f t="shared" si="70"/>
        <v>0</v>
      </c>
      <c r="I645" s="13"/>
      <c r="J645" s="52">
        <f t="shared" si="71"/>
        <v>0</v>
      </c>
    </row>
    <row r="646" spans="1:10" ht="33.75" x14ac:dyDescent="0.2">
      <c r="A646" s="2"/>
      <c r="B646" s="39">
        <v>397</v>
      </c>
      <c r="C646" s="39" t="s">
        <v>351</v>
      </c>
      <c r="D646" s="40" t="s">
        <v>1078</v>
      </c>
      <c r="E646" s="39" t="s">
        <v>353</v>
      </c>
      <c r="F646" s="41">
        <v>1935</v>
      </c>
      <c r="G646" s="13"/>
      <c r="H646" s="52">
        <f t="shared" si="70"/>
        <v>0</v>
      </c>
      <c r="I646" s="13"/>
      <c r="J646" s="52">
        <f t="shared" si="71"/>
        <v>0</v>
      </c>
    </row>
    <row r="647" spans="1:10" ht="33.75" x14ac:dyDescent="0.2">
      <c r="A647" s="2"/>
      <c r="B647" s="39">
        <v>398</v>
      </c>
      <c r="C647" s="39" t="s">
        <v>351</v>
      </c>
      <c r="D647" s="40" t="s">
        <v>1079</v>
      </c>
      <c r="E647" s="39" t="s">
        <v>353</v>
      </c>
      <c r="F647" s="41">
        <v>471</v>
      </c>
      <c r="G647" s="13"/>
      <c r="H647" s="52">
        <f t="shared" si="70"/>
        <v>0</v>
      </c>
      <c r="I647" s="13"/>
      <c r="J647" s="52">
        <f t="shared" si="71"/>
        <v>0</v>
      </c>
    </row>
    <row r="648" spans="1:10" ht="33.75" x14ac:dyDescent="0.2">
      <c r="A648" s="2"/>
      <c r="B648" s="39">
        <v>399</v>
      </c>
      <c r="C648" s="39" t="s">
        <v>351</v>
      </c>
      <c r="D648" s="40" t="s">
        <v>1080</v>
      </c>
      <c r="E648" s="39" t="s">
        <v>353</v>
      </c>
      <c r="F648" s="41">
        <v>826</v>
      </c>
      <c r="G648" s="13"/>
      <c r="H648" s="52">
        <f t="shared" si="70"/>
        <v>0</v>
      </c>
      <c r="I648" s="13"/>
      <c r="J648" s="52">
        <f t="shared" si="71"/>
        <v>0</v>
      </c>
    </row>
    <row r="649" spans="1:10" ht="33.75" x14ac:dyDescent="0.2">
      <c r="A649" s="2"/>
      <c r="B649" s="39">
        <v>400</v>
      </c>
      <c r="C649" s="39" t="s">
        <v>351</v>
      </c>
      <c r="D649" s="40" t="s">
        <v>1081</v>
      </c>
      <c r="E649" s="39" t="s">
        <v>353</v>
      </c>
      <c r="F649" s="41">
        <v>2539</v>
      </c>
      <c r="G649" s="13"/>
      <c r="H649" s="52">
        <f t="shared" si="70"/>
        <v>0</v>
      </c>
      <c r="I649" s="13"/>
      <c r="J649" s="52">
        <f t="shared" si="71"/>
        <v>0</v>
      </c>
    </row>
    <row r="650" spans="1:10" ht="33.75" x14ac:dyDescent="0.2">
      <c r="A650" s="2"/>
      <c r="B650" s="39">
        <v>401</v>
      </c>
      <c r="C650" s="39" t="s">
        <v>351</v>
      </c>
      <c r="D650" s="40" t="s">
        <v>1082</v>
      </c>
      <c r="E650" s="39" t="s">
        <v>353</v>
      </c>
      <c r="F650" s="41">
        <v>227</v>
      </c>
      <c r="G650" s="13"/>
      <c r="H650" s="52">
        <f t="shared" si="70"/>
        <v>0</v>
      </c>
      <c r="I650" s="13"/>
      <c r="J650" s="52">
        <f t="shared" si="71"/>
        <v>0</v>
      </c>
    </row>
    <row r="651" spans="1:10" ht="34.5" thickBot="1" x14ac:dyDescent="0.25">
      <c r="A651" s="2"/>
      <c r="B651" s="39">
        <v>402</v>
      </c>
      <c r="C651" s="39" t="s">
        <v>351</v>
      </c>
      <c r="D651" s="40" t="s">
        <v>1083</v>
      </c>
      <c r="E651" s="39" t="s">
        <v>353</v>
      </c>
      <c r="F651" s="41">
        <v>75</v>
      </c>
      <c r="G651" s="13"/>
      <c r="H651" s="52">
        <f t="shared" si="70"/>
        <v>0</v>
      </c>
      <c r="I651" s="13"/>
      <c r="J651" s="52">
        <f t="shared" si="71"/>
        <v>0</v>
      </c>
    </row>
    <row r="652" spans="1:10" ht="13.5" thickBot="1" x14ac:dyDescent="0.25">
      <c r="A652" s="2"/>
      <c r="B652" s="6"/>
      <c r="C652" s="6"/>
      <c r="D652" s="7" t="s">
        <v>1084</v>
      </c>
      <c r="E652" s="10"/>
      <c r="F652" s="10"/>
      <c r="G652" s="10"/>
      <c r="H652" s="10"/>
      <c r="I652" s="10"/>
      <c r="J652" s="10"/>
    </row>
    <row r="653" spans="1:10" ht="33.75" x14ac:dyDescent="0.2">
      <c r="A653" s="2"/>
      <c r="B653" s="39">
        <v>403</v>
      </c>
      <c r="C653" s="39" t="s">
        <v>351</v>
      </c>
      <c r="D653" s="40" t="s">
        <v>1085</v>
      </c>
      <c r="E653" s="39" t="s">
        <v>353</v>
      </c>
      <c r="F653" s="41">
        <v>575</v>
      </c>
      <c r="G653" s="13"/>
      <c r="H653" s="52">
        <f t="shared" ref="H653:H662" si="72">F653*G653</f>
        <v>0</v>
      </c>
      <c r="I653" s="13"/>
      <c r="J653" s="52">
        <f t="shared" ref="J653:J662" si="73">H653+I653</f>
        <v>0</v>
      </c>
    </row>
    <row r="654" spans="1:10" ht="33.75" x14ac:dyDescent="0.2">
      <c r="A654" s="2"/>
      <c r="B654" s="39">
        <v>404</v>
      </c>
      <c r="C654" s="39" t="s">
        <v>351</v>
      </c>
      <c r="D654" s="40" t="s">
        <v>1086</v>
      </c>
      <c r="E654" s="39" t="s">
        <v>353</v>
      </c>
      <c r="F654" s="41">
        <v>69</v>
      </c>
      <c r="G654" s="13"/>
      <c r="H654" s="52">
        <f t="shared" si="72"/>
        <v>0</v>
      </c>
      <c r="I654" s="13"/>
      <c r="J654" s="52">
        <f t="shared" si="73"/>
        <v>0</v>
      </c>
    </row>
    <row r="655" spans="1:10" ht="33.75" x14ac:dyDescent="0.2">
      <c r="A655" s="2"/>
      <c r="B655" s="39">
        <v>405</v>
      </c>
      <c r="C655" s="39" t="s">
        <v>351</v>
      </c>
      <c r="D655" s="40" t="s">
        <v>1087</v>
      </c>
      <c r="E655" s="39" t="s">
        <v>353</v>
      </c>
      <c r="F655" s="41">
        <v>20</v>
      </c>
      <c r="G655" s="13"/>
      <c r="H655" s="52">
        <f t="shared" si="72"/>
        <v>0</v>
      </c>
      <c r="I655" s="13"/>
      <c r="J655" s="52">
        <f t="shared" si="73"/>
        <v>0</v>
      </c>
    </row>
    <row r="656" spans="1:10" ht="33.75" x14ac:dyDescent="0.2">
      <c r="A656" s="2"/>
      <c r="B656" s="39">
        <v>406</v>
      </c>
      <c r="C656" s="39" t="s">
        <v>351</v>
      </c>
      <c r="D656" s="40" t="s">
        <v>1088</v>
      </c>
      <c r="E656" s="39" t="s">
        <v>353</v>
      </c>
      <c r="F656" s="41">
        <v>14</v>
      </c>
      <c r="G656" s="13"/>
      <c r="H656" s="52">
        <f t="shared" si="72"/>
        <v>0</v>
      </c>
      <c r="I656" s="13"/>
      <c r="J656" s="52">
        <f t="shared" si="73"/>
        <v>0</v>
      </c>
    </row>
    <row r="657" spans="1:10" ht="33.75" x14ac:dyDescent="0.2">
      <c r="A657" s="2"/>
      <c r="B657" s="39">
        <v>407</v>
      </c>
      <c r="C657" s="39" t="s">
        <v>351</v>
      </c>
      <c r="D657" s="40" t="s">
        <v>1089</v>
      </c>
      <c r="E657" s="39" t="s">
        <v>353</v>
      </c>
      <c r="F657" s="41">
        <v>24</v>
      </c>
      <c r="G657" s="13"/>
      <c r="H657" s="52">
        <f t="shared" si="72"/>
        <v>0</v>
      </c>
      <c r="I657" s="13"/>
      <c r="J657" s="52">
        <f t="shared" si="73"/>
        <v>0</v>
      </c>
    </row>
    <row r="658" spans="1:10" ht="33.75" x14ac:dyDescent="0.2">
      <c r="A658" s="2"/>
      <c r="B658" s="39">
        <v>408</v>
      </c>
      <c r="C658" s="39" t="s">
        <v>351</v>
      </c>
      <c r="D658" s="40" t="s">
        <v>1090</v>
      </c>
      <c r="E658" s="39" t="s">
        <v>353</v>
      </c>
      <c r="F658" s="41">
        <v>16</v>
      </c>
      <c r="G658" s="13"/>
      <c r="H658" s="52">
        <f t="shared" si="72"/>
        <v>0</v>
      </c>
      <c r="I658" s="13"/>
      <c r="J658" s="52">
        <f t="shared" si="73"/>
        <v>0</v>
      </c>
    </row>
    <row r="659" spans="1:10" ht="33.75" x14ac:dyDescent="0.2">
      <c r="A659" s="2"/>
      <c r="B659" s="39">
        <v>409</v>
      </c>
      <c r="C659" s="39" t="s">
        <v>351</v>
      </c>
      <c r="D659" s="40" t="s">
        <v>1091</v>
      </c>
      <c r="E659" s="39" t="s">
        <v>353</v>
      </c>
      <c r="F659" s="41">
        <v>11</v>
      </c>
      <c r="G659" s="13"/>
      <c r="H659" s="52">
        <f t="shared" si="72"/>
        <v>0</v>
      </c>
      <c r="I659" s="13"/>
      <c r="J659" s="52">
        <f t="shared" si="73"/>
        <v>0</v>
      </c>
    </row>
    <row r="660" spans="1:10" ht="33.75" x14ac:dyDescent="0.2">
      <c r="A660" s="2"/>
      <c r="B660" s="39">
        <v>410</v>
      </c>
      <c r="C660" s="39" t="s">
        <v>351</v>
      </c>
      <c r="D660" s="40" t="s">
        <v>1092</v>
      </c>
      <c r="E660" s="39" t="s">
        <v>353</v>
      </c>
      <c r="F660" s="41">
        <v>15</v>
      </c>
      <c r="G660" s="13"/>
      <c r="H660" s="52">
        <f t="shared" si="72"/>
        <v>0</v>
      </c>
      <c r="I660" s="13"/>
      <c r="J660" s="52">
        <f t="shared" si="73"/>
        <v>0</v>
      </c>
    </row>
    <row r="661" spans="1:10" ht="33.75" x14ac:dyDescent="0.2">
      <c r="A661" s="2"/>
      <c r="B661" s="39">
        <v>411</v>
      </c>
      <c r="C661" s="39" t="s">
        <v>351</v>
      </c>
      <c r="D661" s="40" t="s">
        <v>1093</v>
      </c>
      <c r="E661" s="39" t="s">
        <v>353</v>
      </c>
      <c r="F661" s="41">
        <v>27</v>
      </c>
      <c r="G661" s="13"/>
      <c r="H661" s="52">
        <f t="shared" si="72"/>
        <v>0</v>
      </c>
      <c r="I661" s="13"/>
      <c r="J661" s="52">
        <f t="shared" si="73"/>
        <v>0</v>
      </c>
    </row>
    <row r="662" spans="1:10" ht="34.5" thickBot="1" x14ac:dyDescent="0.25">
      <c r="A662" s="2"/>
      <c r="B662" s="39">
        <v>412</v>
      </c>
      <c r="C662" s="39" t="s">
        <v>351</v>
      </c>
      <c r="D662" s="40" t="s">
        <v>1094</v>
      </c>
      <c r="E662" s="39" t="s">
        <v>353</v>
      </c>
      <c r="F662" s="41">
        <v>37</v>
      </c>
      <c r="G662" s="13"/>
      <c r="H662" s="52">
        <f t="shared" si="72"/>
        <v>0</v>
      </c>
      <c r="I662" s="13"/>
      <c r="J662" s="52">
        <f t="shared" si="73"/>
        <v>0</v>
      </c>
    </row>
    <row r="663" spans="1:10" ht="13.5" thickBot="1" x14ac:dyDescent="0.25">
      <c r="A663" s="2"/>
      <c r="B663" s="6"/>
      <c r="C663" s="6"/>
      <c r="D663" s="7" t="s">
        <v>1095</v>
      </c>
      <c r="E663" s="10"/>
      <c r="F663" s="10"/>
      <c r="G663" s="10"/>
      <c r="H663" s="10"/>
      <c r="I663" s="10"/>
      <c r="J663" s="10"/>
    </row>
    <row r="664" spans="1:10" ht="33.75" x14ac:dyDescent="0.2">
      <c r="A664" s="2"/>
      <c r="B664" s="39">
        <v>413</v>
      </c>
      <c r="C664" s="39" t="s">
        <v>351</v>
      </c>
      <c r="D664" s="40" t="s">
        <v>1096</v>
      </c>
      <c r="E664" s="39" t="s">
        <v>353</v>
      </c>
      <c r="F664" s="41">
        <v>5665</v>
      </c>
      <c r="G664" s="13"/>
      <c r="H664" s="52">
        <f t="shared" ref="H664:H670" si="74">F664*G664</f>
        <v>0</v>
      </c>
      <c r="I664" s="13"/>
      <c r="J664" s="52">
        <f t="shared" ref="J664:J680" si="75">H664+I664</f>
        <v>0</v>
      </c>
    </row>
    <row r="665" spans="1:10" ht="33.75" x14ac:dyDescent="0.2">
      <c r="A665" s="2"/>
      <c r="B665" s="39">
        <v>414</v>
      </c>
      <c r="C665" s="39" t="s">
        <v>351</v>
      </c>
      <c r="D665" s="40" t="s">
        <v>1097</v>
      </c>
      <c r="E665" s="39" t="s">
        <v>353</v>
      </c>
      <c r="F665" s="41">
        <v>2458</v>
      </c>
      <c r="G665" s="13"/>
      <c r="H665" s="52">
        <f t="shared" si="74"/>
        <v>0</v>
      </c>
      <c r="I665" s="13"/>
      <c r="J665" s="52">
        <f t="shared" si="75"/>
        <v>0</v>
      </c>
    </row>
    <row r="666" spans="1:10" ht="33.75" x14ac:dyDescent="0.2">
      <c r="A666" s="2"/>
      <c r="B666" s="39">
        <v>415</v>
      </c>
      <c r="C666" s="39" t="s">
        <v>351</v>
      </c>
      <c r="D666" s="40" t="s">
        <v>1098</v>
      </c>
      <c r="E666" s="39" t="s">
        <v>353</v>
      </c>
      <c r="F666" s="41">
        <v>2921</v>
      </c>
      <c r="G666" s="13"/>
      <c r="H666" s="52">
        <f t="shared" si="74"/>
        <v>0</v>
      </c>
      <c r="I666" s="13"/>
      <c r="J666" s="52">
        <f t="shared" si="75"/>
        <v>0</v>
      </c>
    </row>
    <row r="667" spans="1:10" ht="33.75" x14ac:dyDescent="0.2">
      <c r="A667" s="2"/>
      <c r="B667" s="39">
        <v>416</v>
      </c>
      <c r="C667" s="39" t="s">
        <v>351</v>
      </c>
      <c r="D667" s="40" t="s">
        <v>1099</v>
      </c>
      <c r="E667" s="39" t="s">
        <v>353</v>
      </c>
      <c r="F667" s="41">
        <v>2468</v>
      </c>
      <c r="G667" s="13"/>
      <c r="H667" s="52">
        <f t="shared" si="74"/>
        <v>0</v>
      </c>
      <c r="I667" s="13"/>
      <c r="J667" s="52">
        <f t="shared" si="75"/>
        <v>0</v>
      </c>
    </row>
    <row r="668" spans="1:10" ht="33.75" x14ac:dyDescent="0.2">
      <c r="A668" s="2"/>
      <c r="B668" s="39">
        <v>417</v>
      </c>
      <c r="C668" s="39" t="s">
        <v>351</v>
      </c>
      <c r="D668" s="40" t="s">
        <v>1100</v>
      </c>
      <c r="E668" s="39" t="s">
        <v>353</v>
      </c>
      <c r="F668" s="41">
        <v>2107</v>
      </c>
      <c r="G668" s="13"/>
      <c r="H668" s="52">
        <f t="shared" si="74"/>
        <v>0</v>
      </c>
      <c r="I668" s="13"/>
      <c r="J668" s="52">
        <f t="shared" si="75"/>
        <v>0</v>
      </c>
    </row>
    <row r="669" spans="1:10" ht="33.75" x14ac:dyDescent="0.2">
      <c r="A669" s="2"/>
      <c r="B669" s="39">
        <v>418</v>
      </c>
      <c r="C669" s="39" t="s">
        <v>351</v>
      </c>
      <c r="D669" s="40" t="s">
        <v>1101</v>
      </c>
      <c r="E669" s="39" t="s">
        <v>353</v>
      </c>
      <c r="F669" s="41">
        <v>886</v>
      </c>
      <c r="G669" s="13"/>
      <c r="H669" s="52">
        <f t="shared" si="74"/>
        <v>0</v>
      </c>
      <c r="I669" s="13"/>
      <c r="J669" s="52">
        <f t="shared" si="75"/>
        <v>0</v>
      </c>
    </row>
    <row r="670" spans="1:10" ht="34.5" thickBot="1" x14ac:dyDescent="0.25">
      <c r="A670" s="2"/>
      <c r="B670" s="39">
        <v>419</v>
      </c>
      <c r="C670" s="39" t="s">
        <v>351</v>
      </c>
      <c r="D670" s="40" t="s">
        <v>1102</v>
      </c>
      <c r="E670" s="39" t="s">
        <v>353</v>
      </c>
      <c r="F670" s="41">
        <v>4754</v>
      </c>
      <c r="G670" s="13"/>
      <c r="H670" s="52">
        <f t="shared" si="74"/>
        <v>0</v>
      </c>
      <c r="I670" s="62"/>
      <c r="J670" s="52">
        <f t="shared" si="75"/>
        <v>0</v>
      </c>
    </row>
    <row r="671" spans="1:10" ht="34.5" thickBot="1" x14ac:dyDescent="0.25">
      <c r="A671" s="2"/>
      <c r="B671" s="39">
        <v>420</v>
      </c>
      <c r="C671" s="39" t="s">
        <v>351</v>
      </c>
      <c r="D671" s="40" t="s">
        <v>643</v>
      </c>
      <c r="E671" s="39" t="s">
        <v>358</v>
      </c>
      <c r="F671" s="41">
        <v>6559</v>
      </c>
      <c r="G671" s="56"/>
      <c r="H671" s="52">
        <f>H672+H673+H674</f>
        <v>0</v>
      </c>
      <c r="I671" s="62"/>
      <c r="J671" s="52">
        <f t="shared" si="75"/>
        <v>0</v>
      </c>
    </row>
    <row r="672" spans="1:10" ht="22.5" x14ac:dyDescent="0.2">
      <c r="A672" s="2"/>
      <c r="B672" s="22" t="s">
        <v>1103</v>
      </c>
      <c r="C672" s="22" t="s">
        <v>689</v>
      </c>
      <c r="D672" s="23" t="s">
        <v>690</v>
      </c>
      <c r="E672" s="22" t="s">
        <v>650</v>
      </c>
      <c r="F672" s="24">
        <v>0.65600000000000003</v>
      </c>
      <c r="G672" s="62"/>
      <c r="H672" s="52">
        <f>F672*G672</f>
        <v>0</v>
      </c>
      <c r="I672" s="62"/>
      <c r="J672" s="52">
        <f t="shared" si="75"/>
        <v>0</v>
      </c>
    </row>
    <row r="673" spans="1:10" ht="22.5" x14ac:dyDescent="0.2">
      <c r="A673" s="2"/>
      <c r="B673" s="22" t="s">
        <v>1104</v>
      </c>
      <c r="C673" s="22" t="s">
        <v>648</v>
      </c>
      <c r="D673" s="23" t="s">
        <v>649</v>
      </c>
      <c r="E673" s="22" t="s">
        <v>650</v>
      </c>
      <c r="F673" s="24">
        <v>0.65600000000000003</v>
      </c>
      <c r="G673" s="62"/>
      <c r="H673" s="52">
        <f>F673*G673</f>
        <v>0</v>
      </c>
      <c r="I673" s="62"/>
      <c r="J673" s="52">
        <f t="shared" si="75"/>
        <v>0</v>
      </c>
    </row>
    <row r="674" spans="1:10" ht="33.75" x14ac:dyDescent="0.2">
      <c r="A674" s="2"/>
      <c r="B674" s="22" t="s">
        <v>1105</v>
      </c>
      <c r="C674" s="22" t="s">
        <v>1033</v>
      </c>
      <c r="D674" s="23" t="s">
        <v>1106</v>
      </c>
      <c r="E674" s="22" t="s">
        <v>650</v>
      </c>
      <c r="F674" s="24">
        <v>0.65600000000000003</v>
      </c>
      <c r="G674" s="62"/>
      <c r="H674" s="52">
        <f>F674*G674*18</f>
        <v>0</v>
      </c>
      <c r="I674" s="62"/>
      <c r="J674" s="52">
        <f t="shared" si="75"/>
        <v>0</v>
      </c>
    </row>
    <row r="675" spans="1:10" ht="22.5" x14ac:dyDescent="0.2">
      <c r="A675" s="2"/>
      <c r="B675" s="39">
        <v>421</v>
      </c>
      <c r="C675" s="39" t="s">
        <v>655</v>
      </c>
      <c r="D675" s="40" t="s">
        <v>656</v>
      </c>
      <c r="E675" s="39" t="s">
        <v>353</v>
      </c>
      <c r="F675" s="41">
        <v>5835</v>
      </c>
      <c r="G675" s="62"/>
      <c r="H675" s="52">
        <f>F675*G675</f>
        <v>0</v>
      </c>
      <c r="I675" s="62"/>
      <c r="J675" s="52">
        <f t="shared" si="75"/>
        <v>0</v>
      </c>
    </row>
    <row r="676" spans="1:10" ht="22.5" x14ac:dyDescent="0.2">
      <c r="A676" s="2"/>
      <c r="B676" s="39">
        <v>422</v>
      </c>
      <c r="C676" s="39" t="s">
        <v>849</v>
      </c>
      <c r="D676" s="40" t="s">
        <v>1048</v>
      </c>
      <c r="E676" s="39" t="s">
        <v>353</v>
      </c>
      <c r="F676" s="41">
        <v>41326</v>
      </c>
      <c r="G676" s="62"/>
      <c r="H676" s="52">
        <f>F676*G676</f>
        <v>0</v>
      </c>
      <c r="I676" s="62"/>
      <c r="J676" s="52">
        <f t="shared" si="75"/>
        <v>0</v>
      </c>
    </row>
    <row r="677" spans="1:10" ht="22.5" x14ac:dyDescent="0.2">
      <c r="A677" s="2"/>
      <c r="B677" s="39">
        <v>423</v>
      </c>
      <c r="C677" s="39" t="s">
        <v>744</v>
      </c>
      <c r="D677" s="40" t="s">
        <v>1107</v>
      </c>
      <c r="E677" s="39" t="s">
        <v>358</v>
      </c>
      <c r="F677" s="41">
        <v>3555</v>
      </c>
      <c r="G677" s="13"/>
      <c r="H677" s="52">
        <f>F677*G677</f>
        <v>0</v>
      </c>
      <c r="I677" s="13"/>
      <c r="J677" s="52">
        <f t="shared" si="75"/>
        <v>0</v>
      </c>
    </row>
    <row r="678" spans="1:10" ht="22.5" x14ac:dyDescent="0.2">
      <c r="A678" s="2"/>
      <c r="B678" s="39">
        <v>424</v>
      </c>
      <c r="C678" s="39" t="s">
        <v>852</v>
      </c>
      <c r="D678" s="40" t="s">
        <v>1108</v>
      </c>
      <c r="E678" s="39" t="s">
        <v>650</v>
      </c>
      <c r="F678" s="41">
        <v>0.16400000000000001</v>
      </c>
      <c r="G678" s="13"/>
      <c r="H678" s="52">
        <f>F678*G678</f>
        <v>0</v>
      </c>
      <c r="I678" s="13"/>
      <c r="J678" s="52">
        <f t="shared" si="75"/>
        <v>0</v>
      </c>
    </row>
    <row r="679" spans="1:10" ht="23.25" thickBot="1" x14ac:dyDescent="0.25">
      <c r="A679" s="2"/>
      <c r="B679" s="39">
        <v>425</v>
      </c>
      <c r="C679" s="39" t="s">
        <v>852</v>
      </c>
      <c r="D679" s="40" t="s">
        <v>853</v>
      </c>
      <c r="E679" s="39" t="s">
        <v>650</v>
      </c>
      <c r="F679" s="41">
        <v>0.13600000000000001</v>
      </c>
      <c r="G679" s="13"/>
      <c r="H679" s="52">
        <f>F679*G679</f>
        <v>0</v>
      </c>
      <c r="I679" s="13"/>
      <c r="J679" s="52">
        <f t="shared" si="75"/>
        <v>0</v>
      </c>
    </row>
    <row r="680" spans="1:10" ht="13.5" thickBot="1" x14ac:dyDescent="0.25">
      <c r="A680" s="2"/>
      <c r="B680" s="36"/>
      <c r="C680" s="37"/>
      <c r="D680" s="38" t="s">
        <v>1109</v>
      </c>
      <c r="E680" s="37"/>
      <c r="F680" s="36"/>
      <c r="G680" s="10"/>
      <c r="H680" s="52">
        <f>H681+H697+H827+H891+H893+H896+H930+H938+H946+H950+H954</f>
        <v>0</v>
      </c>
      <c r="I680" s="13"/>
      <c r="J680" s="52">
        <f t="shared" si="75"/>
        <v>0</v>
      </c>
    </row>
    <row r="681" spans="1:10" ht="13.5" thickBot="1" x14ac:dyDescent="0.25">
      <c r="A681" s="2"/>
      <c r="B681" s="36"/>
      <c r="C681" s="37"/>
      <c r="D681" s="279" t="s">
        <v>3409</v>
      </c>
      <c r="E681" s="37"/>
      <c r="F681" s="36"/>
      <c r="G681" s="10"/>
      <c r="H681" s="52">
        <f>H682+H685+H692</f>
        <v>0</v>
      </c>
      <c r="I681" s="13"/>
      <c r="J681" s="52">
        <f>H681+I681</f>
        <v>0</v>
      </c>
    </row>
    <row r="682" spans="1:10" ht="13.5" thickBot="1" x14ac:dyDescent="0.25">
      <c r="A682" s="2"/>
      <c r="B682" s="36"/>
      <c r="C682" s="37"/>
      <c r="D682" s="279" t="s">
        <v>1110</v>
      </c>
      <c r="E682" s="37"/>
      <c r="F682" s="36"/>
      <c r="G682" s="10"/>
      <c r="H682" s="52">
        <f>H683+H684</f>
        <v>0</v>
      </c>
      <c r="I682" s="13"/>
      <c r="J682" s="52"/>
    </row>
    <row r="683" spans="1:10" ht="22.5" x14ac:dyDescent="0.2">
      <c r="A683" s="2"/>
      <c r="B683" s="261">
        <v>426</v>
      </c>
      <c r="C683" s="39" t="s">
        <v>1115</v>
      </c>
      <c r="D683" s="40" t="s">
        <v>1116</v>
      </c>
      <c r="E683" s="39" t="s">
        <v>438</v>
      </c>
      <c r="F683" s="41">
        <v>95.381</v>
      </c>
      <c r="G683" s="13"/>
      <c r="H683" s="52">
        <f>F683*G683</f>
        <v>0</v>
      </c>
      <c r="I683" s="13"/>
      <c r="J683" s="52">
        <f>H683+I683</f>
        <v>0</v>
      </c>
    </row>
    <row r="684" spans="1:10" ht="23.25" thickBot="1" x14ac:dyDescent="0.25">
      <c r="A684" s="2"/>
      <c r="B684" s="261">
        <v>427</v>
      </c>
      <c r="C684" s="39" t="s">
        <v>1118</v>
      </c>
      <c r="D684" s="40" t="s">
        <v>1119</v>
      </c>
      <c r="E684" s="39" t="s">
        <v>438</v>
      </c>
      <c r="F684" s="41">
        <v>65.974999999999994</v>
      </c>
      <c r="G684" s="13"/>
      <c r="H684" s="52">
        <f>F684*G684</f>
        <v>0</v>
      </c>
      <c r="I684" s="13"/>
      <c r="J684" s="52">
        <f>H684+I684</f>
        <v>0</v>
      </c>
    </row>
    <row r="685" spans="1:10" ht="13.5" thickBot="1" x14ac:dyDescent="0.25">
      <c r="A685" s="2"/>
      <c r="B685" s="269"/>
      <c r="C685" s="37"/>
      <c r="D685" s="279" t="s">
        <v>1120</v>
      </c>
      <c r="E685" s="37"/>
      <c r="F685" s="36"/>
      <c r="G685" s="10"/>
      <c r="H685" s="52">
        <f>H686+H689+H690+H691</f>
        <v>0</v>
      </c>
      <c r="I685" s="13"/>
      <c r="J685" s="52"/>
    </row>
    <row r="686" spans="1:10" ht="45" x14ac:dyDescent="0.2">
      <c r="A686" s="2"/>
      <c r="B686" s="260">
        <v>428</v>
      </c>
      <c r="C686" s="39" t="s">
        <v>1122</v>
      </c>
      <c r="D686" s="40" t="s">
        <v>1123</v>
      </c>
      <c r="E686" s="39" t="s">
        <v>358</v>
      </c>
      <c r="F686" s="41">
        <v>20.28</v>
      </c>
      <c r="G686" s="52">
        <f>G687+G688*(-5)</f>
        <v>0</v>
      </c>
      <c r="H686" s="52">
        <f>F686*G686</f>
        <v>0</v>
      </c>
      <c r="I686" s="62"/>
      <c r="J686" s="52">
        <f t="shared" ref="J686:J691" si="76">H686+I686</f>
        <v>0</v>
      </c>
    </row>
    <row r="687" spans="1:10" ht="22.5" x14ac:dyDescent="0.2">
      <c r="A687" s="2"/>
      <c r="B687" s="264" t="s">
        <v>3292</v>
      </c>
      <c r="C687" s="22" t="s">
        <v>1124</v>
      </c>
      <c r="D687" s="23" t="s">
        <v>1125</v>
      </c>
      <c r="E687" s="22" t="s">
        <v>358</v>
      </c>
      <c r="F687" s="24">
        <v>20.28</v>
      </c>
      <c r="G687" s="62"/>
      <c r="H687" s="52">
        <f>F687*G687</f>
        <v>0</v>
      </c>
      <c r="I687" s="62"/>
      <c r="J687" s="52">
        <f t="shared" si="76"/>
        <v>0</v>
      </c>
    </row>
    <row r="688" spans="1:10" ht="45" x14ac:dyDescent="0.2">
      <c r="A688" s="2"/>
      <c r="B688" s="264" t="s">
        <v>3293</v>
      </c>
      <c r="C688" s="22" t="s">
        <v>1126</v>
      </c>
      <c r="D688" s="63" t="s">
        <v>1127</v>
      </c>
      <c r="E688" s="22" t="s">
        <v>358</v>
      </c>
      <c r="F688" s="24">
        <v>20.28</v>
      </c>
      <c r="G688" s="62"/>
      <c r="H688" s="52">
        <f>F688*G688*(-5)</f>
        <v>0</v>
      </c>
      <c r="I688" s="62"/>
      <c r="J688" s="52">
        <f t="shared" si="76"/>
        <v>0</v>
      </c>
    </row>
    <row r="689" spans="1:10" ht="22.5" x14ac:dyDescent="0.2">
      <c r="A689" s="2"/>
      <c r="B689" s="260">
        <v>429</v>
      </c>
      <c r="C689" s="39" t="s">
        <v>1129</v>
      </c>
      <c r="D689" s="40" t="s">
        <v>1130</v>
      </c>
      <c r="E689" s="39" t="s">
        <v>438</v>
      </c>
      <c r="F689" s="41">
        <v>2.028</v>
      </c>
      <c r="G689" s="13"/>
      <c r="H689" s="52">
        <f>F689*G689</f>
        <v>0</v>
      </c>
      <c r="I689" s="62"/>
      <c r="J689" s="52">
        <f t="shared" si="76"/>
        <v>0</v>
      </c>
    </row>
    <row r="690" spans="1:10" ht="22.5" x14ac:dyDescent="0.2">
      <c r="A690" s="2"/>
      <c r="B690" s="260">
        <v>430</v>
      </c>
      <c r="C690" s="39" t="s">
        <v>1132</v>
      </c>
      <c r="D690" s="40" t="s">
        <v>1133</v>
      </c>
      <c r="E690" s="39" t="s">
        <v>438</v>
      </c>
      <c r="F690" s="41">
        <v>3.4319999999999999</v>
      </c>
      <c r="G690" s="13"/>
      <c r="H690" s="52">
        <f>F690*G690</f>
        <v>0</v>
      </c>
      <c r="I690" s="62"/>
      <c r="J690" s="52">
        <f t="shared" si="76"/>
        <v>0</v>
      </c>
    </row>
    <row r="691" spans="1:10" ht="23.25" thickBot="1" x14ac:dyDescent="0.25">
      <c r="A691" s="2"/>
      <c r="B691" s="260">
        <v>431</v>
      </c>
      <c r="C691" s="39" t="s">
        <v>1137</v>
      </c>
      <c r="D691" s="40" t="s">
        <v>1138</v>
      </c>
      <c r="E691" s="39" t="s">
        <v>1139</v>
      </c>
      <c r="F691" s="41">
        <v>2.5790000000000002</v>
      </c>
      <c r="G691" s="13"/>
      <c r="H691" s="52">
        <f>F691*G691</f>
        <v>0</v>
      </c>
      <c r="I691" s="62"/>
      <c r="J691" s="52">
        <f t="shared" si="76"/>
        <v>0</v>
      </c>
    </row>
    <row r="692" spans="1:10" ht="13.5" thickBot="1" x14ac:dyDescent="0.25">
      <c r="A692" s="2"/>
      <c r="B692" s="269"/>
      <c r="C692" s="37"/>
      <c r="D692" s="279" t="s">
        <v>1143</v>
      </c>
      <c r="E692" s="37"/>
      <c r="F692" s="36"/>
      <c r="G692" s="10"/>
      <c r="H692" s="52">
        <f>H693</f>
        <v>0</v>
      </c>
      <c r="I692" s="62"/>
      <c r="J692" s="52"/>
    </row>
    <row r="693" spans="1:10" ht="45.75" thickBot="1" x14ac:dyDescent="0.25">
      <c r="A693" s="2"/>
      <c r="B693" s="260">
        <v>432</v>
      </c>
      <c r="C693" s="39" t="s">
        <v>1145</v>
      </c>
      <c r="D693" s="40" t="s">
        <v>1249</v>
      </c>
      <c r="E693" s="39" t="s">
        <v>358</v>
      </c>
      <c r="F693" s="41">
        <v>71.760000000000005</v>
      </c>
      <c r="G693" s="56"/>
      <c r="H693" s="52">
        <f>H694+H695+H696</f>
        <v>0</v>
      </c>
      <c r="I693" s="62"/>
      <c r="J693" s="52">
        <f>H693+I693</f>
        <v>0</v>
      </c>
    </row>
    <row r="694" spans="1:10" ht="33.75" x14ac:dyDescent="0.2">
      <c r="A694" s="2"/>
      <c r="B694" s="264" t="s">
        <v>3294</v>
      </c>
      <c r="C694" s="22" t="s">
        <v>1147</v>
      </c>
      <c r="D694" s="23" t="s">
        <v>1148</v>
      </c>
      <c r="E694" s="22" t="s">
        <v>358</v>
      </c>
      <c r="F694" s="24">
        <v>71.760000000000005</v>
      </c>
      <c r="G694" s="62"/>
      <c r="H694" s="52">
        <f>F694*G694</f>
        <v>0</v>
      </c>
      <c r="I694" s="62"/>
      <c r="J694" s="52">
        <f>H694+I694</f>
        <v>0</v>
      </c>
    </row>
    <row r="695" spans="1:10" ht="56.25" x14ac:dyDescent="0.2">
      <c r="A695" s="2"/>
      <c r="B695" s="264" t="s">
        <v>3295</v>
      </c>
      <c r="C695" s="22" t="s">
        <v>1250</v>
      </c>
      <c r="D695" s="23" t="s">
        <v>1251</v>
      </c>
      <c r="E695" s="22" t="s">
        <v>358</v>
      </c>
      <c r="F695" s="24">
        <v>71.760000000000005</v>
      </c>
      <c r="G695" s="62"/>
      <c r="H695" s="52">
        <f>F695*G695*10</f>
        <v>0</v>
      </c>
      <c r="I695" s="62"/>
      <c r="J695" s="52">
        <f>H695+I695</f>
        <v>0</v>
      </c>
    </row>
    <row r="696" spans="1:10" ht="34.5" thickBot="1" x14ac:dyDescent="0.25">
      <c r="A696" s="2"/>
      <c r="B696" s="264" t="s">
        <v>3296</v>
      </c>
      <c r="C696" s="22" t="s">
        <v>351</v>
      </c>
      <c r="D696" s="23" t="s">
        <v>1150</v>
      </c>
      <c r="E696" s="22" t="s">
        <v>1151</v>
      </c>
      <c r="F696" s="24">
        <v>14352</v>
      </c>
      <c r="G696" s="62"/>
      <c r="H696" s="52">
        <f>F696*G696</f>
        <v>0</v>
      </c>
      <c r="I696" s="62"/>
      <c r="J696" s="52">
        <f>H696+I696</f>
        <v>0</v>
      </c>
    </row>
    <row r="697" spans="1:10" ht="13.5" thickBot="1" x14ac:dyDescent="0.25">
      <c r="A697" s="2"/>
      <c r="B697" s="270"/>
      <c r="C697" s="37"/>
      <c r="D697" s="279" t="s">
        <v>3410</v>
      </c>
      <c r="E697" s="37"/>
      <c r="F697" s="36"/>
      <c r="G697" s="10"/>
      <c r="H697" s="52">
        <f>H698+H702+H705+H708+H711+H714+H717+H723+H729+H750+H758+H768+H782+H796+H806+H816</f>
        <v>0</v>
      </c>
      <c r="I697" s="13"/>
      <c r="J697" s="52"/>
    </row>
    <row r="698" spans="1:10" ht="13.5" thickBot="1" x14ac:dyDescent="0.25">
      <c r="A698" s="2"/>
      <c r="B698" s="270"/>
      <c r="C698" s="37"/>
      <c r="D698" s="279" t="s">
        <v>3411</v>
      </c>
      <c r="E698" s="37"/>
      <c r="F698" s="36"/>
      <c r="G698" s="10"/>
      <c r="H698" s="52">
        <f>H699+H700+H701</f>
        <v>0</v>
      </c>
      <c r="I698" s="13"/>
      <c r="J698" s="52"/>
    </row>
    <row r="699" spans="1:10" ht="33.75" x14ac:dyDescent="0.2">
      <c r="A699" s="2"/>
      <c r="B699" s="260">
        <v>433</v>
      </c>
      <c r="C699" s="39" t="s">
        <v>351</v>
      </c>
      <c r="D699" s="40" t="s">
        <v>1253</v>
      </c>
      <c r="E699" s="39" t="s">
        <v>371</v>
      </c>
      <c r="F699" s="41">
        <v>1</v>
      </c>
      <c r="G699" s="13"/>
      <c r="H699" s="52">
        <f>F699*G699</f>
        <v>0</v>
      </c>
      <c r="I699" s="13"/>
      <c r="J699" s="52">
        <f>H699+I699</f>
        <v>0</v>
      </c>
    </row>
    <row r="700" spans="1:10" ht="33.75" x14ac:dyDescent="0.2">
      <c r="A700" s="2"/>
      <c r="B700" s="260">
        <v>434</v>
      </c>
      <c r="C700" s="39" t="s">
        <v>351</v>
      </c>
      <c r="D700" s="40" t="s">
        <v>1255</v>
      </c>
      <c r="E700" s="39" t="s">
        <v>411</v>
      </c>
      <c r="F700" s="41">
        <v>28.1</v>
      </c>
      <c r="G700" s="13"/>
      <c r="H700" s="52">
        <f>F700*G700</f>
        <v>0</v>
      </c>
      <c r="I700" s="13"/>
      <c r="J700" s="52">
        <f>H700+I700</f>
        <v>0</v>
      </c>
    </row>
    <row r="701" spans="1:10" ht="34.5" thickBot="1" x14ac:dyDescent="0.25">
      <c r="A701" s="2"/>
      <c r="B701" s="260">
        <v>435</v>
      </c>
      <c r="C701" s="39" t="s">
        <v>351</v>
      </c>
      <c r="D701" s="40" t="s">
        <v>1257</v>
      </c>
      <c r="E701" s="39" t="s">
        <v>353</v>
      </c>
      <c r="F701" s="41">
        <v>1</v>
      </c>
      <c r="G701" s="13"/>
      <c r="H701" s="52">
        <f>F701*G701</f>
        <v>0</v>
      </c>
      <c r="I701" s="13"/>
      <c r="J701" s="52">
        <f>H701+I701</f>
        <v>0</v>
      </c>
    </row>
    <row r="702" spans="1:10" ht="13.5" thickBot="1" x14ac:dyDescent="0.25">
      <c r="A702" s="2"/>
      <c r="B702" s="270"/>
      <c r="C702" s="37"/>
      <c r="D702" s="279" t="s">
        <v>3412</v>
      </c>
      <c r="E702" s="37"/>
      <c r="F702" s="36"/>
      <c r="G702" s="10"/>
      <c r="H702" s="52">
        <f>H703+H704</f>
        <v>0</v>
      </c>
      <c r="I702" s="13"/>
      <c r="J702" s="52"/>
    </row>
    <row r="703" spans="1:10" ht="33.75" x14ac:dyDescent="0.2">
      <c r="A703" s="2"/>
      <c r="B703" s="260">
        <v>436</v>
      </c>
      <c r="C703" s="39" t="s">
        <v>351</v>
      </c>
      <c r="D703" s="40" t="s">
        <v>1259</v>
      </c>
      <c r="E703" s="39" t="s">
        <v>371</v>
      </c>
      <c r="F703" s="41">
        <v>1</v>
      </c>
      <c r="G703" s="13"/>
      <c r="H703" s="52">
        <f>F703*G703</f>
        <v>0</v>
      </c>
      <c r="I703" s="13"/>
      <c r="J703" s="52">
        <f t="shared" ref="J703:J734" si="77">H703+I703</f>
        <v>0</v>
      </c>
    </row>
    <row r="704" spans="1:10" ht="34.5" thickBot="1" x14ac:dyDescent="0.25">
      <c r="A704" s="2"/>
      <c r="B704" s="260">
        <v>437</v>
      </c>
      <c r="C704" s="39" t="s">
        <v>351</v>
      </c>
      <c r="D704" s="40" t="s">
        <v>1261</v>
      </c>
      <c r="E704" s="39" t="s">
        <v>353</v>
      </c>
      <c r="F704" s="41">
        <v>2</v>
      </c>
      <c r="G704" s="13"/>
      <c r="H704" s="52">
        <f>F704*G704</f>
        <v>0</v>
      </c>
      <c r="I704" s="13"/>
      <c r="J704" s="52">
        <f t="shared" si="77"/>
        <v>0</v>
      </c>
    </row>
    <row r="705" spans="1:10" ht="13.5" thickBot="1" x14ac:dyDescent="0.25">
      <c r="A705" s="2"/>
      <c r="B705" s="270"/>
      <c r="C705" s="37"/>
      <c r="D705" s="279" t="s">
        <v>3413</v>
      </c>
      <c r="E705" s="37"/>
      <c r="F705" s="36"/>
      <c r="G705" s="10"/>
      <c r="H705" s="52">
        <f>H706+H707</f>
        <v>0</v>
      </c>
      <c r="I705" s="13"/>
      <c r="J705" s="52">
        <f t="shared" si="77"/>
        <v>0</v>
      </c>
    </row>
    <row r="706" spans="1:10" ht="33.75" x14ac:dyDescent="0.2">
      <c r="A706" s="2"/>
      <c r="B706" s="260">
        <v>438</v>
      </c>
      <c r="C706" s="39" t="s">
        <v>351</v>
      </c>
      <c r="D706" s="40" t="s">
        <v>1263</v>
      </c>
      <c r="E706" s="39" t="s">
        <v>371</v>
      </c>
      <c r="F706" s="41">
        <v>1</v>
      </c>
      <c r="G706" s="13"/>
      <c r="H706" s="52">
        <f>F706*G706</f>
        <v>0</v>
      </c>
      <c r="I706" s="13"/>
      <c r="J706" s="52">
        <f t="shared" si="77"/>
        <v>0</v>
      </c>
    </row>
    <row r="707" spans="1:10" ht="34.5" thickBot="1" x14ac:dyDescent="0.25">
      <c r="A707" s="2"/>
      <c r="B707" s="260">
        <v>439</v>
      </c>
      <c r="C707" s="39" t="s">
        <v>351</v>
      </c>
      <c r="D707" s="40" t="s">
        <v>1261</v>
      </c>
      <c r="E707" s="39" t="s">
        <v>353</v>
      </c>
      <c r="F707" s="41">
        <v>2</v>
      </c>
      <c r="G707" s="13"/>
      <c r="H707" s="52">
        <f>F707*G707</f>
        <v>0</v>
      </c>
      <c r="I707" s="13"/>
      <c r="J707" s="52">
        <f t="shared" si="77"/>
        <v>0</v>
      </c>
    </row>
    <row r="708" spans="1:10" ht="13.5" thickBot="1" x14ac:dyDescent="0.25">
      <c r="A708" s="2"/>
      <c r="B708" s="270"/>
      <c r="C708" s="37"/>
      <c r="D708" s="279" t="s">
        <v>3414</v>
      </c>
      <c r="E708" s="37"/>
      <c r="F708" s="36"/>
      <c r="G708" s="10"/>
      <c r="H708" s="52">
        <f>H709+H710</f>
        <v>0</v>
      </c>
      <c r="I708" s="13"/>
      <c r="J708" s="52">
        <f t="shared" si="77"/>
        <v>0</v>
      </c>
    </row>
    <row r="709" spans="1:10" ht="33.75" x14ac:dyDescent="0.2">
      <c r="A709" s="2"/>
      <c r="B709" s="260">
        <v>440</v>
      </c>
      <c r="C709" s="39" t="s">
        <v>351</v>
      </c>
      <c r="D709" s="40" t="s">
        <v>1266</v>
      </c>
      <c r="E709" s="39" t="s">
        <v>371</v>
      </c>
      <c r="F709" s="41">
        <v>1</v>
      </c>
      <c r="G709" s="13"/>
      <c r="H709" s="52">
        <f>F709*G709</f>
        <v>0</v>
      </c>
      <c r="I709" s="13"/>
      <c r="J709" s="52">
        <f t="shared" si="77"/>
        <v>0</v>
      </c>
    </row>
    <row r="710" spans="1:10" ht="34.5" thickBot="1" x14ac:dyDescent="0.25">
      <c r="A710" s="2"/>
      <c r="B710" s="260">
        <v>441</v>
      </c>
      <c r="C710" s="39" t="s">
        <v>351</v>
      </c>
      <c r="D710" s="40" t="s">
        <v>1268</v>
      </c>
      <c r="E710" s="39" t="s">
        <v>353</v>
      </c>
      <c r="F710" s="41">
        <v>4</v>
      </c>
      <c r="G710" s="13"/>
      <c r="H710" s="52">
        <f>F710*G710</f>
        <v>0</v>
      </c>
      <c r="I710" s="13"/>
      <c r="J710" s="52">
        <f t="shared" si="77"/>
        <v>0</v>
      </c>
    </row>
    <row r="711" spans="1:10" ht="13.5" thickBot="1" x14ac:dyDescent="0.25">
      <c r="A711" s="2"/>
      <c r="B711" s="270"/>
      <c r="C711" s="37"/>
      <c r="D711" s="279" t="s">
        <v>3415</v>
      </c>
      <c r="E711" s="37"/>
      <c r="F711" s="36"/>
      <c r="G711" s="10"/>
      <c r="H711" s="52">
        <f>H712+H713</f>
        <v>0</v>
      </c>
      <c r="I711" s="13"/>
      <c r="J711" s="52">
        <f t="shared" si="77"/>
        <v>0</v>
      </c>
    </row>
    <row r="712" spans="1:10" ht="33.75" x14ac:dyDescent="0.2">
      <c r="A712" s="2"/>
      <c r="B712" s="260">
        <v>442</v>
      </c>
      <c r="C712" s="39" t="s">
        <v>351</v>
      </c>
      <c r="D712" s="40" t="s">
        <v>1270</v>
      </c>
      <c r="E712" s="39" t="s">
        <v>371</v>
      </c>
      <c r="F712" s="41">
        <v>1</v>
      </c>
      <c r="G712" s="13"/>
      <c r="H712" s="52">
        <f>F712*G712</f>
        <v>0</v>
      </c>
      <c r="I712" s="13"/>
      <c r="J712" s="52">
        <f t="shared" si="77"/>
        <v>0</v>
      </c>
    </row>
    <row r="713" spans="1:10" ht="34.5" thickBot="1" x14ac:dyDescent="0.25">
      <c r="A713" s="2"/>
      <c r="B713" s="260">
        <v>443</v>
      </c>
      <c r="C713" s="39" t="s">
        <v>351</v>
      </c>
      <c r="D713" s="40" t="s">
        <v>1268</v>
      </c>
      <c r="E713" s="39" t="s">
        <v>353</v>
      </c>
      <c r="F713" s="41">
        <v>4</v>
      </c>
      <c r="G713" s="13"/>
      <c r="H713" s="52">
        <f>F713*G713</f>
        <v>0</v>
      </c>
      <c r="I713" s="13"/>
      <c r="J713" s="52">
        <f t="shared" si="77"/>
        <v>0</v>
      </c>
    </row>
    <row r="714" spans="1:10" ht="13.5" thickBot="1" x14ac:dyDescent="0.25">
      <c r="A714" s="2"/>
      <c r="B714" s="270"/>
      <c r="C714" s="37"/>
      <c r="D714" s="279" t="s">
        <v>3416</v>
      </c>
      <c r="E714" s="37"/>
      <c r="F714" s="36"/>
      <c r="G714" s="10"/>
      <c r="H714" s="52">
        <f>H715+H716</f>
        <v>0</v>
      </c>
      <c r="I714" s="13"/>
      <c r="J714" s="52">
        <f t="shared" si="77"/>
        <v>0</v>
      </c>
    </row>
    <row r="715" spans="1:10" ht="33.75" x14ac:dyDescent="0.2">
      <c r="A715" s="2"/>
      <c r="B715" s="260">
        <v>444</v>
      </c>
      <c r="C715" s="39" t="s">
        <v>351</v>
      </c>
      <c r="D715" s="40" t="s">
        <v>1273</v>
      </c>
      <c r="E715" s="39" t="s">
        <v>371</v>
      </c>
      <c r="F715" s="41">
        <v>1</v>
      </c>
      <c r="G715" s="13"/>
      <c r="H715" s="52">
        <f>F715*G715</f>
        <v>0</v>
      </c>
      <c r="I715" s="13"/>
      <c r="J715" s="52">
        <f t="shared" si="77"/>
        <v>0</v>
      </c>
    </row>
    <row r="716" spans="1:10" ht="34.5" thickBot="1" x14ac:dyDescent="0.25">
      <c r="A716" s="2"/>
      <c r="B716" s="260">
        <v>445</v>
      </c>
      <c r="C716" s="39" t="s">
        <v>351</v>
      </c>
      <c r="D716" s="40" t="s">
        <v>1255</v>
      </c>
      <c r="E716" s="39" t="s">
        <v>411</v>
      </c>
      <c r="F716" s="41">
        <v>9.5</v>
      </c>
      <c r="G716" s="13"/>
      <c r="H716" s="52">
        <f>F716*G716</f>
        <v>0</v>
      </c>
      <c r="I716" s="13"/>
      <c r="J716" s="52">
        <f t="shared" si="77"/>
        <v>0</v>
      </c>
    </row>
    <row r="717" spans="1:10" ht="13.5" thickBot="1" x14ac:dyDescent="0.25">
      <c r="A717" s="2"/>
      <c r="B717" s="270"/>
      <c r="C717" s="37"/>
      <c r="D717" s="279" t="s">
        <v>3417</v>
      </c>
      <c r="E717" s="37"/>
      <c r="F717" s="36"/>
      <c r="G717" s="10"/>
      <c r="H717" s="52">
        <f>H718+H719+H720+H721+H722</f>
        <v>0</v>
      </c>
      <c r="I717" s="13"/>
      <c r="J717" s="52">
        <f t="shared" si="77"/>
        <v>0</v>
      </c>
    </row>
    <row r="718" spans="1:10" ht="22.5" x14ac:dyDescent="0.2">
      <c r="A718" s="2"/>
      <c r="B718" s="260">
        <v>446</v>
      </c>
      <c r="C718" s="39" t="s">
        <v>1129</v>
      </c>
      <c r="D718" s="40" t="s">
        <v>1130</v>
      </c>
      <c r="E718" s="39" t="s">
        <v>438</v>
      </c>
      <c r="F718" s="41">
        <v>0.73799999999999999</v>
      </c>
      <c r="G718" s="13"/>
      <c r="H718" s="52">
        <f>F718*G718</f>
        <v>0</v>
      </c>
      <c r="I718" s="13"/>
      <c r="J718" s="52">
        <f t="shared" si="77"/>
        <v>0</v>
      </c>
    </row>
    <row r="719" spans="1:10" ht="22.5" x14ac:dyDescent="0.2">
      <c r="A719" s="2"/>
      <c r="B719" s="260">
        <v>447</v>
      </c>
      <c r="C719" s="39" t="s">
        <v>1132</v>
      </c>
      <c r="D719" s="40" t="s">
        <v>1133</v>
      </c>
      <c r="E719" s="39" t="s">
        <v>438</v>
      </c>
      <c r="F719" s="41">
        <v>7.8659999999999997</v>
      </c>
      <c r="G719" s="13"/>
      <c r="H719" s="52">
        <f>F719*G719</f>
        <v>0</v>
      </c>
      <c r="I719" s="13"/>
      <c r="J719" s="52">
        <f t="shared" si="77"/>
        <v>0</v>
      </c>
    </row>
    <row r="720" spans="1:10" ht="22.5" x14ac:dyDescent="0.2">
      <c r="A720" s="2"/>
      <c r="B720" s="260">
        <v>448</v>
      </c>
      <c r="C720" s="39" t="s">
        <v>1278</v>
      </c>
      <c r="D720" s="40" t="s">
        <v>1279</v>
      </c>
      <c r="E720" s="39" t="s">
        <v>1139</v>
      </c>
      <c r="F720" s="41">
        <v>0.72399999999999998</v>
      </c>
      <c r="G720" s="13"/>
      <c r="H720" s="52">
        <f>F720*G720</f>
        <v>0</v>
      </c>
      <c r="I720" s="13"/>
      <c r="J720" s="52">
        <f t="shared" si="77"/>
        <v>0</v>
      </c>
    </row>
    <row r="721" spans="1:10" ht="22.5" x14ac:dyDescent="0.2">
      <c r="A721" s="2"/>
      <c r="B721" s="260">
        <v>449</v>
      </c>
      <c r="C721" s="39" t="s">
        <v>1281</v>
      </c>
      <c r="D721" s="40" t="s">
        <v>1282</v>
      </c>
      <c r="E721" s="39" t="s">
        <v>438</v>
      </c>
      <c r="F721" s="41">
        <v>0.67100000000000004</v>
      </c>
      <c r="G721" s="13"/>
      <c r="H721" s="52">
        <f>F721*G721</f>
        <v>0</v>
      </c>
      <c r="I721" s="13"/>
      <c r="J721" s="52">
        <f t="shared" si="77"/>
        <v>0</v>
      </c>
    </row>
    <row r="722" spans="1:10" ht="23.25" thickBot="1" x14ac:dyDescent="0.25">
      <c r="A722" s="2"/>
      <c r="B722" s="260">
        <v>450</v>
      </c>
      <c r="C722" s="39" t="s">
        <v>1284</v>
      </c>
      <c r="D722" s="40" t="s">
        <v>1285</v>
      </c>
      <c r="E722" s="39" t="s">
        <v>358</v>
      </c>
      <c r="F722" s="41">
        <v>19.2</v>
      </c>
      <c r="G722" s="13"/>
      <c r="H722" s="52">
        <f>F722*G722</f>
        <v>0</v>
      </c>
      <c r="I722" s="13"/>
      <c r="J722" s="52">
        <f t="shared" si="77"/>
        <v>0</v>
      </c>
    </row>
    <row r="723" spans="1:10" ht="13.5" thickBot="1" x14ac:dyDescent="0.25">
      <c r="A723" s="2"/>
      <c r="B723" s="270"/>
      <c r="C723" s="37"/>
      <c r="D723" s="279" t="s">
        <v>3418</v>
      </c>
      <c r="E723" s="37"/>
      <c r="F723" s="36"/>
      <c r="G723" s="10"/>
      <c r="H723" s="52">
        <f>H724+H725+H726+H727+H728</f>
        <v>0</v>
      </c>
      <c r="I723" s="13"/>
      <c r="J723" s="52">
        <f t="shared" si="77"/>
        <v>0</v>
      </c>
    </row>
    <row r="724" spans="1:10" ht="22.5" x14ac:dyDescent="0.2">
      <c r="A724" s="2"/>
      <c r="B724" s="260">
        <v>451</v>
      </c>
      <c r="C724" s="39" t="s">
        <v>1129</v>
      </c>
      <c r="D724" s="40" t="s">
        <v>1130</v>
      </c>
      <c r="E724" s="39" t="s">
        <v>438</v>
      </c>
      <c r="F724" s="41">
        <v>0.73799999999999999</v>
      </c>
      <c r="G724" s="13"/>
      <c r="H724" s="52">
        <f>F724*G724</f>
        <v>0</v>
      </c>
      <c r="I724" s="13"/>
      <c r="J724" s="52">
        <f t="shared" si="77"/>
        <v>0</v>
      </c>
    </row>
    <row r="725" spans="1:10" ht="22.5" x14ac:dyDescent="0.2">
      <c r="A725" s="2"/>
      <c r="B725" s="260">
        <v>452</v>
      </c>
      <c r="C725" s="39" t="s">
        <v>1132</v>
      </c>
      <c r="D725" s="40" t="s">
        <v>1133</v>
      </c>
      <c r="E725" s="39" t="s">
        <v>438</v>
      </c>
      <c r="F725" s="41">
        <v>7.8659999999999997</v>
      </c>
      <c r="G725" s="13"/>
      <c r="H725" s="52">
        <f>F725*G725</f>
        <v>0</v>
      </c>
      <c r="I725" s="13"/>
      <c r="J725" s="52">
        <f t="shared" si="77"/>
        <v>0</v>
      </c>
    </row>
    <row r="726" spans="1:10" ht="22.5" x14ac:dyDescent="0.2">
      <c r="A726" s="2"/>
      <c r="B726" s="260">
        <v>453</v>
      </c>
      <c r="C726" s="39" t="s">
        <v>1278</v>
      </c>
      <c r="D726" s="40" t="s">
        <v>1279</v>
      </c>
      <c r="E726" s="39" t="s">
        <v>1139</v>
      </c>
      <c r="F726" s="41">
        <v>0.65500000000000003</v>
      </c>
      <c r="G726" s="13"/>
      <c r="H726" s="52">
        <f>F726*G726</f>
        <v>0</v>
      </c>
      <c r="I726" s="13"/>
      <c r="J726" s="52">
        <f t="shared" si="77"/>
        <v>0</v>
      </c>
    </row>
    <row r="727" spans="1:10" ht="22.5" x14ac:dyDescent="0.2">
      <c r="A727" s="2"/>
      <c r="B727" s="260">
        <v>454</v>
      </c>
      <c r="C727" s="39" t="s">
        <v>1281</v>
      </c>
      <c r="D727" s="40" t="s">
        <v>1282</v>
      </c>
      <c r="E727" s="39" t="s">
        <v>438</v>
      </c>
      <c r="F727" s="41">
        <v>0.40500000000000003</v>
      </c>
      <c r="G727" s="13"/>
      <c r="H727" s="52">
        <f>F727*G727</f>
        <v>0</v>
      </c>
      <c r="I727" s="13"/>
      <c r="J727" s="52">
        <f t="shared" si="77"/>
        <v>0</v>
      </c>
    </row>
    <row r="728" spans="1:10" ht="23.25" thickBot="1" x14ac:dyDescent="0.25">
      <c r="A728" s="2"/>
      <c r="B728" s="260">
        <v>455</v>
      </c>
      <c r="C728" s="39" t="s">
        <v>1284</v>
      </c>
      <c r="D728" s="40" t="s">
        <v>1285</v>
      </c>
      <c r="E728" s="39" t="s">
        <v>358</v>
      </c>
      <c r="F728" s="41">
        <v>13.2</v>
      </c>
      <c r="G728" s="13"/>
      <c r="H728" s="52">
        <f>F728*G728</f>
        <v>0</v>
      </c>
      <c r="I728" s="13"/>
      <c r="J728" s="52">
        <f t="shared" si="77"/>
        <v>0</v>
      </c>
    </row>
    <row r="729" spans="1:10" ht="13.5" thickBot="1" x14ac:dyDescent="0.25">
      <c r="A729" s="2"/>
      <c r="B729" s="270"/>
      <c r="C729" s="37"/>
      <c r="D729" s="279" t="s">
        <v>3419</v>
      </c>
      <c r="E729" s="37"/>
      <c r="F729" s="36"/>
      <c r="G729" s="10"/>
      <c r="H729" s="52">
        <f>H730+H733+H734+H736+H739+H740+H741+H742+H743+H744+H745+H747+H748+H749</f>
        <v>0</v>
      </c>
      <c r="I729" s="13"/>
      <c r="J729" s="52">
        <f t="shared" si="77"/>
        <v>0</v>
      </c>
    </row>
    <row r="730" spans="1:10" ht="45" x14ac:dyDescent="0.2">
      <c r="A730" s="2"/>
      <c r="B730" s="260">
        <v>456</v>
      </c>
      <c r="C730" s="39" t="s">
        <v>1292</v>
      </c>
      <c r="D730" s="40" t="s">
        <v>1293</v>
      </c>
      <c r="E730" s="39" t="s">
        <v>358</v>
      </c>
      <c r="F730" s="41">
        <v>4.5999999999999996</v>
      </c>
      <c r="G730" s="52">
        <f>G731+G732*2</f>
        <v>0</v>
      </c>
      <c r="H730" s="52">
        <f>F730*G730</f>
        <v>0</v>
      </c>
      <c r="I730" s="13"/>
      <c r="J730" s="52">
        <f t="shared" si="77"/>
        <v>0</v>
      </c>
    </row>
    <row r="731" spans="1:10" ht="22.5" x14ac:dyDescent="0.2">
      <c r="A731" s="2"/>
      <c r="B731" s="267" t="s">
        <v>3297</v>
      </c>
      <c r="C731" s="22" t="s">
        <v>1294</v>
      </c>
      <c r="D731" s="23" t="s">
        <v>1295</v>
      </c>
      <c r="E731" s="22" t="s">
        <v>358</v>
      </c>
      <c r="F731" s="24">
        <v>4.5999999999999996</v>
      </c>
      <c r="G731" s="62"/>
      <c r="H731" s="52">
        <f>F731*G731</f>
        <v>0</v>
      </c>
      <c r="I731" s="62"/>
      <c r="J731" s="52">
        <f t="shared" si="77"/>
        <v>0</v>
      </c>
    </row>
    <row r="732" spans="1:10" ht="33.75" x14ac:dyDescent="0.2">
      <c r="A732" s="2"/>
      <c r="B732" s="267" t="s">
        <v>3298</v>
      </c>
      <c r="C732" s="22" t="s">
        <v>1296</v>
      </c>
      <c r="D732" s="23" t="s">
        <v>1297</v>
      </c>
      <c r="E732" s="22" t="s">
        <v>358</v>
      </c>
      <c r="F732" s="24">
        <v>4.5999999999999996</v>
      </c>
      <c r="G732" s="62"/>
      <c r="H732" s="52">
        <f>F732*G732*2</f>
        <v>0</v>
      </c>
      <c r="I732" s="62"/>
      <c r="J732" s="52">
        <f t="shared" si="77"/>
        <v>0</v>
      </c>
    </row>
    <row r="733" spans="1:10" ht="33.75" x14ac:dyDescent="0.2">
      <c r="A733" s="2"/>
      <c r="B733" s="260">
        <v>457</v>
      </c>
      <c r="C733" s="39" t="s">
        <v>351</v>
      </c>
      <c r="D733" s="40" t="s">
        <v>1299</v>
      </c>
      <c r="E733" s="39" t="s">
        <v>353</v>
      </c>
      <c r="F733" s="41">
        <v>1</v>
      </c>
      <c r="G733" s="13"/>
      <c r="H733" s="52">
        <f>F733*G733</f>
        <v>0</v>
      </c>
      <c r="I733" s="13"/>
      <c r="J733" s="52">
        <f t="shared" si="77"/>
        <v>0</v>
      </c>
    </row>
    <row r="734" spans="1:10" ht="23.25" thickBot="1" x14ac:dyDescent="0.25">
      <c r="A734" s="2"/>
      <c r="B734" s="260">
        <v>458</v>
      </c>
      <c r="C734" s="39" t="s">
        <v>583</v>
      </c>
      <c r="D734" s="40" t="s">
        <v>1301</v>
      </c>
      <c r="E734" s="39" t="s">
        <v>438</v>
      </c>
      <c r="F734" s="41">
        <v>83.977999999999994</v>
      </c>
      <c r="G734" s="13"/>
      <c r="H734" s="52">
        <f>F734*G734</f>
        <v>0</v>
      </c>
      <c r="I734" s="13"/>
      <c r="J734" s="52">
        <f t="shared" si="77"/>
        <v>0</v>
      </c>
    </row>
    <row r="735" spans="1:10" ht="13.5" thickBot="1" x14ac:dyDescent="0.25">
      <c r="A735" s="2"/>
      <c r="B735" s="260"/>
      <c r="C735" s="6"/>
      <c r="D735" s="7" t="s">
        <v>1302</v>
      </c>
      <c r="E735" s="10"/>
      <c r="F735" s="10"/>
      <c r="G735" s="10"/>
      <c r="H735" s="10"/>
      <c r="I735" s="10"/>
      <c r="J735" s="10"/>
    </row>
    <row r="736" spans="1:10" ht="45" x14ac:dyDescent="0.2">
      <c r="A736" s="2"/>
      <c r="B736" s="260">
        <v>459</v>
      </c>
      <c r="C736" s="39" t="s">
        <v>1292</v>
      </c>
      <c r="D736" s="40" t="s">
        <v>1293</v>
      </c>
      <c r="E736" s="39" t="s">
        <v>358</v>
      </c>
      <c r="F736" s="41">
        <v>59.195999999999998</v>
      </c>
      <c r="G736" s="52">
        <f>G737+G738*2</f>
        <v>0</v>
      </c>
      <c r="H736" s="52">
        <f>F736*G736</f>
        <v>0</v>
      </c>
      <c r="I736" s="13"/>
      <c r="J736" s="52">
        <f t="shared" ref="J736:J745" si="78">H736+I736</f>
        <v>0</v>
      </c>
    </row>
    <row r="737" spans="1:10" ht="22.5" x14ac:dyDescent="0.2">
      <c r="A737" s="2"/>
      <c r="B737" s="267" t="s">
        <v>1231</v>
      </c>
      <c r="C737" s="22" t="s">
        <v>1294</v>
      </c>
      <c r="D737" s="23" t="s">
        <v>1295</v>
      </c>
      <c r="E737" s="22" t="s">
        <v>358</v>
      </c>
      <c r="F737" s="24">
        <v>59.195999999999998</v>
      </c>
      <c r="G737" s="62"/>
      <c r="H737" s="52">
        <f>F737*G737</f>
        <v>0</v>
      </c>
      <c r="I737" s="62"/>
      <c r="J737" s="52">
        <f t="shared" si="78"/>
        <v>0</v>
      </c>
    </row>
    <row r="738" spans="1:10" ht="33.75" x14ac:dyDescent="0.2">
      <c r="A738" s="2"/>
      <c r="B738" s="267" t="s">
        <v>1234</v>
      </c>
      <c r="C738" s="22" t="s">
        <v>1296</v>
      </c>
      <c r="D738" s="23" t="s">
        <v>1297</v>
      </c>
      <c r="E738" s="22" t="s">
        <v>358</v>
      </c>
      <c r="F738" s="24">
        <v>59.195999999999998</v>
      </c>
      <c r="G738" s="62"/>
      <c r="H738" s="52">
        <f>F738*G738*2</f>
        <v>0</v>
      </c>
      <c r="I738" s="62"/>
      <c r="J738" s="52">
        <f t="shared" si="78"/>
        <v>0</v>
      </c>
    </row>
    <row r="739" spans="1:10" ht="22.5" x14ac:dyDescent="0.2">
      <c r="A739" s="2"/>
      <c r="B739" s="260">
        <v>460</v>
      </c>
      <c r="C739" s="39" t="s">
        <v>1224</v>
      </c>
      <c r="D739" s="40" t="s">
        <v>1305</v>
      </c>
      <c r="E739" s="39" t="s">
        <v>358</v>
      </c>
      <c r="F739" s="41">
        <v>59.195999999999998</v>
      </c>
      <c r="G739" s="13"/>
      <c r="H739" s="52">
        <f t="shared" ref="H739:H745" si="79">F739*G739</f>
        <v>0</v>
      </c>
      <c r="I739" s="13"/>
      <c r="J739" s="52">
        <f t="shared" si="78"/>
        <v>0</v>
      </c>
    </row>
    <row r="740" spans="1:10" ht="22.5" x14ac:dyDescent="0.2">
      <c r="A740" s="2"/>
      <c r="B740" s="260">
        <v>461</v>
      </c>
      <c r="C740" s="39" t="s">
        <v>1224</v>
      </c>
      <c r="D740" s="40" t="s">
        <v>1307</v>
      </c>
      <c r="E740" s="39" t="s">
        <v>358</v>
      </c>
      <c r="F740" s="41">
        <v>59.195999999999998</v>
      </c>
      <c r="G740" s="13"/>
      <c r="H740" s="52">
        <f t="shared" si="79"/>
        <v>0</v>
      </c>
      <c r="I740" s="13"/>
      <c r="J740" s="52">
        <f t="shared" si="78"/>
        <v>0</v>
      </c>
    </row>
    <row r="741" spans="1:10" ht="22.5" x14ac:dyDescent="0.2">
      <c r="A741" s="2"/>
      <c r="B741" s="260">
        <v>462</v>
      </c>
      <c r="C741" s="39" t="s">
        <v>1224</v>
      </c>
      <c r="D741" s="40" t="s">
        <v>1309</v>
      </c>
      <c r="E741" s="39" t="s">
        <v>358</v>
      </c>
      <c r="F741" s="41">
        <v>59.195999999999998</v>
      </c>
      <c r="G741" s="13"/>
      <c r="H741" s="52">
        <f t="shared" si="79"/>
        <v>0</v>
      </c>
      <c r="I741" s="13"/>
      <c r="J741" s="52">
        <f t="shared" si="78"/>
        <v>0</v>
      </c>
    </row>
    <row r="742" spans="1:10" ht="22.5" x14ac:dyDescent="0.2">
      <c r="A742" s="2"/>
      <c r="B742" s="260">
        <v>463</v>
      </c>
      <c r="C742" s="39" t="s">
        <v>1132</v>
      </c>
      <c r="D742" s="40" t="s">
        <v>1311</v>
      </c>
      <c r="E742" s="39" t="s">
        <v>438</v>
      </c>
      <c r="F742" s="41">
        <v>8.8789999999999996</v>
      </c>
      <c r="G742" s="13"/>
      <c r="H742" s="52">
        <f t="shared" si="79"/>
        <v>0</v>
      </c>
      <c r="I742" s="13"/>
      <c r="J742" s="52">
        <f t="shared" si="78"/>
        <v>0</v>
      </c>
    </row>
    <row r="743" spans="1:10" ht="22.5" x14ac:dyDescent="0.2">
      <c r="A743" s="2"/>
      <c r="B743" s="260">
        <v>464</v>
      </c>
      <c r="C743" s="39" t="s">
        <v>1137</v>
      </c>
      <c r="D743" s="40" t="s">
        <v>1313</v>
      </c>
      <c r="E743" s="39" t="s">
        <v>1139</v>
      </c>
      <c r="F743" s="41">
        <v>0.79900000000000004</v>
      </c>
      <c r="G743" s="13"/>
      <c r="H743" s="52">
        <f t="shared" si="79"/>
        <v>0</v>
      </c>
      <c r="I743" s="13"/>
      <c r="J743" s="52">
        <f t="shared" si="78"/>
        <v>0</v>
      </c>
    </row>
    <row r="744" spans="1:10" ht="22.5" x14ac:dyDescent="0.2">
      <c r="A744" s="2"/>
      <c r="B744" s="260">
        <v>465</v>
      </c>
      <c r="C744" s="39" t="s">
        <v>1226</v>
      </c>
      <c r="D744" s="40" t="s">
        <v>1315</v>
      </c>
      <c r="E744" s="39" t="s">
        <v>438</v>
      </c>
      <c r="F744" s="41">
        <v>5.92</v>
      </c>
      <c r="G744" s="13"/>
      <c r="H744" s="52">
        <f t="shared" si="79"/>
        <v>0</v>
      </c>
      <c r="I744" s="13"/>
      <c r="J744" s="52">
        <f t="shared" si="78"/>
        <v>0</v>
      </c>
    </row>
    <row r="745" spans="1:10" ht="23.25" thickBot="1" x14ac:dyDescent="0.25">
      <c r="A745" s="2"/>
      <c r="B745" s="260">
        <v>466</v>
      </c>
      <c r="C745" s="39" t="s">
        <v>1317</v>
      </c>
      <c r="D745" s="40" t="s">
        <v>1318</v>
      </c>
      <c r="E745" s="39" t="s">
        <v>411</v>
      </c>
      <c r="F745" s="41">
        <v>34.906999999999996</v>
      </c>
      <c r="G745" s="13"/>
      <c r="H745" s="52">
        <f t="shared" si="79"/>
        <v>0</v>
      </c>
      <c r="I745" s="13"/>
      <c r="J745" s="52">
        <f t="shared" si="78"/>
        <v>0</v>
      </c>
    </row>
    <row r="746" spans="1:10" ht="13.5" thickBot="1" x14ac:dyDescent="0.25">
      <c r="A746" s="2"/>
      <c r="B746" s="260"/>
      <c r="C746" s="6"/>
      <c r="D746" s="7" t="s">
        <v>1319</v>
      </c>
      <c r="E746" s="10"/>
      <c r="F746" s="10"/>
      <c r="G746" s="10"/>
      <c r="H746" s="10"/>
      <c r="I746" s="10"/>
      <c r="J746" s="10"/>
    </row>
    <row r="747" spans="1:10" ht="22.5" x14ac:dyDescent="0.2">
      <c r="A747" s="2"/>
      <c r="B747" s="260">
        <v>467</v>
      </c>
      <c r="C747" s="39" t="s">
        <v>1129</v>
      </c>
      <c r="D747" s="40" t="s">
        <v>1130</v>
      </c>
      <c r="E747" s="39" t="s">
        <v>438</v>
      </c>
      <c r="F747" s="41">
        <v>0.42899999999999999</v>
      </c>
      <c r="G747" s="13"/>
      <c r="H747" s="52">
        <f>F747*G747</f>
        <v>0</v>
      </c>
      <c r="I747" s="13"/>
      <c r="J747" s="52">
        <f t="shared" ref="J747:J753" si="80">H747+I747</f>
        <v>0</v>
      </c>
    </row>
    <row r="748" spans="1:10" ht="22.5" x14ac:dyDescent="0.2">
      <c r="A748" s="2"/>
      <c r="B748" s="260">
        <v>468</v>
      </c>
      <c r="C748" s="39" t="s">
        <v>1322</v>
      </c>
      <c r="D748" s="40" t="s">
        <v>1323</v>
      </c>
      <c r="E748" s="39" t="s">
        <v>438</v>
      </c>
      <c r="F748" s="41">
        <v>0.47099999999999997</v>
      </c>
      <c r="G748" s="13"/>
      <c r="H748" s="52">
        <f>F748*G748</f>
        <v>0</v>
      </c>
      <c r="I748" s="13"/>
      <c r="J748" s="52">
        <f t="shared" si="80"/>
        <v>0</v>
      </c>
    </row>
    <row r="749" spans="1:10" ht="23.25" thickBot="1" x14ac:dyDescent="0.25">
      <c r="A749" s="2"/>
      <c r="B749" s="260">
        <v>469</v>
      </c>
      <c r="C749" s="39" t="s">
        <v>1137</v>
      </c>
      <c r="D749" s="40" t="s">
        <v>1325</v>
      </c>
      <c r="E749" s="39" t="s">
        <v>1139</v>
      </c>
      <c r="F749" s="41">
        <v>6.6000000000000003E-2</v>
      </c>
      <c r="G749" s="13"/>
      <c r="H749" s="52">
        <f>F749*G749</f>
        <v>0</v>
      </c>
      <c r="I749" s="13"/>
      <c r="J749" s="52">
        <f t="shared" si="80"/>
        <v>0</v>
      </c>
    </row>
    <row r="750" spans="1:10" ht="13.5" thickBot="1" x14ac:dyDescent="0.25">
      <c r="A750" s="2"/>
      <c r="B750" s="271"/>
      <c r="C750" s="37"/>
      <c r="D750" s="279" t="s">
        <v>3420</v>
      </c>
      <c r="E750" s="37"/>
      <c r="F750" s="36"/>
      <c r="G750" s="10"/>
      <c r="H750" s="52">
        <f>H751+H752+H753+H755+H756+H757</f>
        <v>0</v>
      </c>
      <c r="I750" s="13"/>
      <c r="J750" s="52">
        <f t="shared" si="80"/>
        <v>0</v>
      </c>
    </row>
    <row r="751" spans="1:10" ht="22.5" x14ac:dyDescent="0.2">
      <c r="A751" s="2"/>
      <c r="B751" s="260">
        <v>470</v>
      </c>
      <c r="C751" s="39" t="s">
        <v>583</v>
      </c>
      <c r="D751" s="40" t="s">
        <v>1301</v>
      </c>
      <c r="E751" s="39" t="s">
        <v>438</v>
      </c>
      <c r="F751" s="41">
        <v>15.329000000000001</v>
      </c>
      <c r="G751" s="13"/>
      <c r="H751" s="52">
        <f>F751*G751</f>
        <v>0</v>
      </c>
      <c r="I751" s="13"/>
      <c r="J751" s="52">
        <f t="shared" si="80"/>
        <v>0</v>
      </c>
    </row>
    <row r="752" spans="1:10" ht="22.5" x14ac:dyDescent="0.2">
      <c r="A752" s="2"/>
      <c r="B752" s="260">
        <v>471</v>
      </c>
      <c r="C752" s="39" t="s">
        <v>744</v>
      </c>
      <c r="D752" s="40" t="s">
        <v>1328</v>
      </c>
      <c r="E752" s="39" t="s">
        <v>358</v>
      </c>
      <c r="F752" s="41">
        <v>76.644000000000005</v>
      </c>
      <c r="G752" s="13"/>
      <c r="H752" s="52">
        <f>F752*G752</f>
        <v>0</v>
      </c>
      <c r="I752" s="13"/>
      <c r="J752" s="52">
        <f t="shared" si="80"/>
        <v>0</v>
      </c>
    </row>
    <row r="753" spans="1:10" ht="23.25" thickBot="1" x14ac:dyDescent="0.25">
      <c r="A753" s="2"/>
      <c r="B753" s="260">
        <v>472</v>
      </c>
      <c r="C753" s="39" t="s">
        <v>923</v>
      </c>
      <c r="D753" s="40" t="s">
        <v>924</v>
      </c>
      <c r="E753" s="39" t="s">
        <v>650</v>
      </c>
      <c r="F753" s="41">
        <v>8.0000000000000002E-3</v>
      </c>
      <c r="G753" s="13"/>
      <c r="H753" s="52">
        <f>F753*G753</f>
        <v>0</v>
      </c>
      <c r="I753" s="13"/>
      <c r="J753" s="52">
        <f t="shared" si="80"/>
        <v>0</v>
      </c>
    </row>
    <row r="754" spans="1:10" ht="13.5" thickBot="1" x14ac:dyDescent="0.25">
      <c r="A754" s="2"/>
      <c r="B754" s="260"/>
      <c r="C754" s="6"/>
      <c r="D754" s="7" t="s">
        <v>1330</v>
      </c>
      <c r="E754" s="10"/>
      <c r="F754" s="10"/>
      <c r="G754" s="10"/>
      <c r="H754" s="10"/>
      <c r="I754" s="10"/>
      <c r="J754" s="10"/>
    </row>
    <row r="755" spans="1:10" ht="22.5" x14ac:dyDescent="0.2">
      <c r="A755" s="2"/>
      <c r="B755" s="260">
        <v>473</v>
      </c>
      <c r="C755" s="39" t="s">
        <v>1129</v>
      </c>
      <c r="D755" s="40" t="s">
        <v>1130</v>
      </c>
      <c r="E755" s="39" t="s">
        <v>438</v>
      </c>
      <c r="F755" s="41">
        <v>4.0259999999999998</v>
      </c>
      <c r="G755" s="13"/>
      <c r="H755" s="52">
        <f>F755*G755</f>
        <v>0</v>
      </c>
      <c r="I755" s="13"/>
      <c r="J755" s="52">
        <f t="shared" ref="J755:J786" si="81">H755+I755</f>
        <v>0</v>
      </c>
    </row>
    <row r="756" spans="1:10" ht="22.5" x14ac:dyDescent="0.2">
      <c r="A756" s="2"/>
      <c r="B756" s="260">
        <v>474</v>
      </c>
      <c r="C756" s="39" t="s">
        <v>1322</v>
      </c>
      <c r="D756" s="40" t="s">
        <v>1333</v>
      </c>
      <c r="E756" s="39" t="s">
        <v>438</v>
      </c>
      <c r="F756" s="41">
        <v>12.731</v>
      </c>
      <c r="G756" s="13"/>
      <c r="H756" s="52">
        <f>F756*G756</f>
        <v>0</v>
      </c>
      <c r="I756" s="13"/>
      <c r="J756" s="52">
        <f t="shared" si="81"/>
        <v>0</v>
      </c>
    </row>
    <row r="757" spans="1:10" ht="23.25" thickBot="1" x14ac:dyDescent="0.25">
      <c r="A757" s="2"/>
      <c r="B757" s="260">
        <v>475</v>
      </c>
      <c r="C757" s="39" t="s">
        <v>1137</v>
      </c>
      <c r="D757" s="40" t="s">
        <v>1325</v>
      </c>
      <c r="E757" s="39" t="s">
        <v>1139</v>
      </c>
      <c r="F757" s="41">
        <v>1.782</v>
      </c>
      <c r="G757" s="13"/>
      <c r="H757" s="52">
        <f>F757*G757</f>
        <v>0</v>
      </c>
      <c r="I757" s="13"/>
      <c r="J757" s="52">
        <f t="shared" si="81"/>
        <v>0</v>
      </c>
    </row>
    <row r="758" spans="1:10" ht="13.5" thickBot="1" x14ac:dyDescent="0.25">
      <c r="A758" s="2"/>
      <c r="B758" s="270"/>
      <c r="C758" s="37"/>
      <c r="D758" s="279" t="s">
        <v>3421</v>
      </c>
      <c r="E758" s="37"/>
      <c r="F758" s="36"/>
      <c r="G758" s="10"/>
      <c r="H758" s="52">
        <f>SUM(H759:H767)</f>
        <v>0</v>
      </c>
      <c r="I758" s="13"/>
      <c r="J758" s="52">
        <f t="shared" si="81"/>
        <v>0</v>
      </c>
    </row>
    <row r="759" spans="1:10" ht="22.5" x14ac:dyDescent="0.2">
      <c r="A759" s="2"/>
      <c r="B759" s="260">
        <v>476</v>
      </c>
      <c r="C759" s="39" t="s">
        <v>1115</v>
      </c>
      <c r="D759" s="40" t="s">
        <v>1116</v>
      </c>
      <c r="E759" s="39" t="s">
        <v>438</v>
      </c>
      <c r="F759" s="41">
        <v>31.5</v>
      </c>
      <c r="G759" s="13"/>
      <c r="H759" s="52">
        <f t="shared" ref="H759:H767" si="82">F759*G759</f>
        <v>0</v>
      </c>
      <c r="I759" s="13"/>
      <c r="J759" s="52">
        <f t="shared" si="81"/>
        <v>0</v>
      </c>
    </row>
    <row r="760" spans="1:10" ht="22.5" x14ac:dyDescent="0.2">
      <c r="A760" s="2"/>
      <c r="B760" s="260">
        <v>477</v>
      </c>
      <c r="C760" s="39" t="s">
        <v>1118</v>
      </c>
      <c r="D760" s="40" t="s">
        <v>1119</v>
      </c>
      <c r="E760" s="39" t="s">
        <v>438</v>
      </c>
      <c r="F760" s="41">
        <v>22.92</v>
      </c>
      <c r="G760" s="13"/>
      <c r="H760" s="52">
        <f t="shared" si="82"/>
        <v>0</v>
      </c>
      <c r="I760" s="13"/>
      <c r="J760" s="52">
        <f t="shared" si="81"/>
        <v>0</v>
      </c>
    </row>
    <row r="761" spans="1:10" ht="22.5" x14ac:dyDescent="0.2">
      <c r="A761" s="2"/>
      <c r="B761" s="260">
        <v>478</v>
      </c>
      <c r="C761" s="39" t="s">
        <v>1129</v>
      </c>
      <c r="D761" s="40" t="s">
        <v>1130</v>
      </c>
      <c r="E761" s="39" t="s">
        <v>438</v>
      </c>
      <c r="F761" s="41">
        <v>4.5</v>
      </c>
      <c r="G761" s="13"/>
      <c r="H761" s="52">
        <f t="shared" si="82"/>
        <v>0</v>
      </c>
      <c r="I761" s="13"/>
      <c r="J761" s="52">
        <f t="shared" si="81"/>
        <v>0</v>
      </c>
    </row>
    <row r="762" spans="1:10" ht="22.5" x14ac:dyDescent="0.2">
      <c r="A762" s="2"/>
      <c r="B762" s="260">
        <v>479</v>
      </c>
      <c r="C762" s="39" t="s">
        <v>1339</v>
      </c>
      <c r="D762" s="40" t="s">
        <v>1340</v>
      </c>
      <c r="E762" s="39" t="s">
        <v>438</v>
      </c>
      <c r="F762" s="41">
        <v>1.92</v>
      </c>
      <c r="G762" s="13"/>
      <c r="H762" s="52">
        <f t="shared" si="82"/>
        <v>0</v>
      </c>
      <c r="I762" s="13"/>
      <c r="J762" s="52">
        <f t="shared" si="81"/>
        <v>0</v>
      </c>
    </row>
    <row r="763" spans="1:10" ht="22.5" x14ac:dyDescent="0.2">
      <c r="A763" s="2"/>
      <c r="B763" s="260">
        <v>480</v>
      </c>
      <c r="C763" s="39" t="s">
        <v>1342</v>
      </c>
      <c r="D763" s="40" t="s">
        <v>1343</v>
      </c>
      <c r="E763" s="39" t="s">
        <v>438</v>
      </c>
      <c r="F763" s="41">
        <v>2.16</v>
      </c>
      <c r="G763" s="13"/>
      <c r="H763" s="52">
        <f t="shared" si="82"/>
        <v>0</v>
      </c>
      <c r="I763" s="13"/>
      <c r="J763" s="52">
        <f t="shared" si="81"/>
        <v>0</v>
      </c>
    </row>
    <row r="764" spans="1:10" ht="22.5" x14ac:dyDescent="0.2">
      <c r="A764" s="2"/>
      <c r="B764" s="260">
        <v>481</v>
      </c>
      <c r="C764" s="39" t="s">
        <v>1137</v>
      </c>
      <c r="D764" s="40" t="s">
        <v>1325</v>
      </c>
      <c r="E764" s="39" t="s">
        <v>1139</v>
      </c>
      <c r="F764" s="41">
        <v>0.49</v>
      </c>
      <c r="G764" s="13"/>
      <c r="H764" s="52">
        <f t="shared" si="82"/>
        <v>0</v>
      </c>
      <c r="I764" s="13"/>
      <c r="J764" s="52">
        <f t="shared" si="81"/>
        <v>0</v>
      </c>
    </row>
    <row r="765" spans="1:10" ht="22.5" x14ac:dyDescent="0.2">
      <c r="A765" s="2"/>
      <c r="B765" s="260">
        <v>482</v>
      </c>
      <c r="C765" s="39" t="s">
        <v>1278</v>
      </c>
      <c r="D765" s="40" t="s">
        <v>1346</v>
      </c>
      <c r="E765" s="39" t="s">
        <v>1139</v>
      </c>
      <c r="F765" s="41">
        <v>3.1509999999999998</v>
      </c>
      <c r="G765" s="13"/>
      <c r="H765" s="52">
        <f t="shared" si="82"/>
        <v>0</v>
      </c>
      <c r="I765" s="13"/>
      <c r="J765" s="52">
        <f t="shared" si="81"/>
        <v>0</v>
      </c>
    </row>
    <row r="766" spans="1:10" ht="22.5" x14ac:dyDescent="0.2">
      <c r="A766" s="2"/>
      <c r="B766" s="260">
        <v>483</v>
      </c>
      <c r="C766" s="39" t="s">
        <v>1281</v>
      </c>
      <c r="D766" s="40" t="s">
        <v>1282</v>
      </c>
      <c r="E766" s="39" t="s">
        <v>438</v>
      </c>
      <c r="F766" s="41">
        <v>5.4</v>
      </c>
      <c r="G766" s="13"/>
      <c r="H766" s="52">
        <f t="shared" si="82"/>
        <v>0</v>
      </c>
      <c r="I766" s="13"/>
      <c r="J766" s="52">
        <f t="shared" si="81"/>
        <v>0</v>
      </c>
    </row>
    <row r="767" spans="1:10" ht="23.25" thickBot="1" x14ac:dyDescent="0.25">
      <c r="A767" s="2"/>
      <c r="B767" s="260">
        <v>484</v>
      </c>
      <c r="C767" s="39" t="s">
        <v>1284</v>
      </c>
      <c r="D767" s="40" t="s">
        <v>1285</v>
      </c>
      <c r="E767" s="39" t="s">
        <v>358</v>
      </c>
      <c r="F767" s="41">
        <v>274.5</v>
      </c>
      <c r="G767" s="13"/>
      <c r="H767" s="52">
        <f t="shared" si="82"/>
        <v>0</v>
      </c>
      <c r="I767" s="13"/>
      <c r="J767" s="52">
        <f t="shared" si="81"/>
        <v>0</v>
      </c>
    </row>
    <row r="768" spans="1:10" ht="13.5" thickBot="1" x14ac:dyDescent="0.25">
      <c r="A768" s="2"/>
      <c r="B768" s="270"/>
      <c r="C768" s="37"/>
      <c r="D768" s="279" t="s">
        <v>3422</v>
      </c>
      <c r="E768" s="37"/>
      <c r="F768" s="36"/>
      <c r="G768" s="10"/>
      <c r="H768" s="52">
        <f>SUM(H769:H781)</f>
        <v>0</v>
      </c>
      <c r="I768" s="13"/>
      <c r="J768" s="52">
        <f t="shared" si="81"/>
        <v>0</v>
      </c>
    </row>
    <row r="769" spans="1:10" ht="22.5" x14ac:dyDescent="0.2">
      <c r="A769" s="2"/>
      <c r="B769" s="260">
        <v>485</v>
      </c>
      <c r="C769" s="39" t="s">
        <v>1115</v>
      </c>
      <c r="D769" s="40" t="s">
        <v>1116</v>
      </c>
      <c r="E769" s="39" t="s">
        <v>438</v>
      </c>
      <c r="F769" s="41">
        <v>15.295</v>
      </c>
      <c r="G769" s="13"/>
      <c r="H769" s="52">
        <f t="shared" ref="H769:H781" si="83">F769*G769</f>
        <v>0</v>
      </c>
      <c r="I769" s="13"/>
      <c r="J769" s="52">
        <f t="shared" si="81"/>
        <v>0</v>
      </c>
    </row>
    <row r="770" spans="1:10" ht="22.5" x14ac:dyDescent="0.2">
      <c r="A770" s="2"/>
      <c r="B770" s="260">
        <v>486</v>
      </c>
      <c r="C770" s="39" t="s">
        <v>583</v>
      </c>
      <c r="D770" s="40" t="s">
        <v>1301</v>
      </c>
      <c r="E770" s="39" t="s">
        <v>438</v>
      </c>
      <c r="F770" s="41">
        <v>40.494999999999997</v>
      </c>
      <c r="G770" s="13"/>
      <c r="H770" s="52">
        <f t="shared" si="83"/>
        <v>0</v>
      </c>
      <c r="I770" s="13"/>
      <c r="J770" s="52">
        <f t="shared" si="81"/>
        <v>0</v>
      </c>
    </row>
    <row r="771" spans="1:10" ht="22.5" x14ac:dyDescent="0.2">
      <c r="A771" s="2"/>
      <c r="B771" s="260">
        <v>487</v>
      </c>
      <c r="C771" s="39" t="s">
        <v>1129</v>
      </c>
      <c r="D771" s="40" t="s">
        <v>1130</v>
      </c>
      <c r="E771" s="39" t="s">
        <v>438</v>
      </c>
      <c r="F771" s="41">
        <v>1.149</v>
      </c>
      <c r="G771" s="13"/>
      <c r="H771" s="52">
        <f t="shared" si="83"/>
        <v>0</v>
      </c>
      <c r="I771" s="13"/>
      <c r="J771" s="52">
        <f t="shared" si="81"/>
        <v>0</v>
      </c>
    </row>
    <row r="772" spans="1:10" ht="22.5" x14ac:dyDescent="0.2">
      <c r="A772" s="2"/>
      <c r="B772" s="260">
        <v>488</v>
      </c>
      <c r="C772" s="39" t="s">
        <v>1322</v>
      </c>
      <c r="D772" s="40" t="s">
        <v>1333</v>
      </c>
      <c r="E772" s="39" t="s">
        <v>438</v>
      </c>
      <c r="F772" s="41">
        <v>6.5019999999999998</v>
      </c>
      <c r="G772" s="13"/>
      <c r="H772" s="52">
        <f t="shared" si="83"/>
        <v>0</v>
      </c>
      <c r="I772" s="13"/>
      <c r="J772" s="52">
        <f t="shared" si="81"/>
        <v>0</v>
      </c>
    </row>
    <row r="773" spans="1:10" ht="22.5" x14ac:dyDescent="0.2">
      <c r="A773" s="2"/>
      <c r="B773" s="260">
        <v>489</v>
      </c>
      <c r="C773" s="39" t="s">
        <v>1137</v>
      </c>
      <c r="D773" s="40" t="s">
        <v>1325</v>
      </c>
      <c r="E773" s="39" t="s">
        <v>1139</v>
      </c>
      <c r="F773" s="41">
        <v>0.78</v>
      </c>
      <c r="G773" s="13"/>
      <c r="H773" s="52">
        <f t="shared" si="83"/>
        <v>0</v>
      </c>
      <c r="I773" s="13"/>
      <c r="J773" s="52">
        <f t="shared" si="81"/>
        <v>0</v>
      </c>
    </row>
    <row r="774" spans="1:10" ht="33.75" x14ac:dyDescent="0.2">
      <c r="A774" s="2"/>
      <c r="B774" s="260">
        <v>490</v>
      </c>
      <c r="C774" s="39" t="s">
        <v>351</v>
      </c>
      <c r="D774" s="40" t="s">
        <v>1355</v>
      </c>
      <c r="E774" s="39" t="s">
        <v>411</v>
      </c>
      <c r="F774" s="41">
        <v>6.5</v>
      </c>
      <c r="G774" s="13"/>
      <c r="H774" s="52">
        <f t="shared" si="83"/>
        <v>0</v>
      </c>
      <c r="I774" s="13"/>
      <c r="J774" s="52">
        <f t="shared" si="81"/>
        <v>0</v>
      </c>
    </row>
    <row r="775" spans="1:10" ht="33.75" x14ac:dyDescent="0.2">
      <c r="A775" s="2"/>
      <c r="B775" s="260">
        <v>491</v>
      </c>
      <c r="C775" s="39" t="s">
        <v>351</v>
      </c>
      <c r="D775" s="40" t="s">
        <v>1357</v>
      </c>
      <c r="E775" s="39" t="s">
        <v>353</v>
      </c>
      <c r="F775" s="41">
        <v>1</v>
      </c>
      <c r="G775" s="13"/>
      <c r="H775" s="52">
        <f t="shared" si="83"/>
        <v>0</v>
      </c>
      <c r="I775" s="13"/>
      <c r="J775" s="52">
        <f t="shared" si="81"/>
        <v>0</v>
      </c>
    </row>
    <row r="776" spans="1:10" ht="33.75" x14ac:dyDescent="0.2">
      <c r="A776" s="2"/>
      <c r="B776" s="260">
        <v>492</v>
      </c>
      <c r="C776" s="39" t="s">
        <v>351</v>
      </c>
      <c r="D776" s="40" t="s">
        <v>1359</v>
      </c>
      <c r="E776" s="39" t="s">
        <v>353</v>
      </c>
      <c r="F776" s="41">
        <v>1</v>
      </c>
      <c r="G776" s="13"/>
      <c r="H776" s="52">
        <f t="shared" si="83"/>
        <v>0</v>
      </c>
      <c r="I776" s="13"/>
      <c r="J776" s="52">
        <f t="shared" si="81"/>
        <v>0</v>
      </c>
    </row>
    <row r="777" spans="1:10" ht="33.75" x14ac:dyDescent="0.2">
      <c r="A777" s="2"/>
      <c r="B777" s="260">
        <v>493</v>
      </c>
      <c r="C777" s="39" t="s">
        <v>351</v>
      </c>
      <c r="D777" s="40" t="s">
        <v>1361</v>
      </c>
      <c r="E777" s="39" t="s">
        <v>353</v>
      </c>
      <c r="F777" s="41">
        <v>1</v>
      </c>
      <c r="G777" s="13"/>
      <c r="H777" s="52">
        <f t="shared" si="83"/>
        <v>0</v>
      </c>
      <c r="I777" s="13"/>
      <c r="J777" s="52">
        <f t="shared" si="81"/>
        <v>0</v>
      </c>
    </row>
    <row r="778" spans="1:10" ht="33.75" x14ac:dyDescent="0.2">
      <c r="A778" s="2"/>
      <c r="B778" s="260">
        <v>494</v>
      </c>
      <c r="C778" s="39" t="s">
        <v>351</v>
      </c>
      <c r="D778" s="40" t="s">
        <v>1362</v>
      </c>
      <c r="E778" s="39" t="s">
        <v>353</v>
      </c>
      <c r="F778" s="41">
        <v>1</v>
      </c>
      <c r="G778" s="13"/>
      <c r="H778" s="52">
        <f t="shared" si="83"/>
        <v>0</v>
      </c>
      <c r="I778" s="13"/>
      <c r="J778" s="52">
        <f t="shared" si="81"/>
        <v>0</v>
      </c>
    </row>
    <row r="779" spans="1:10" ht="33.75" x14ac:dyDescent="0.2">
      <c r="A779" s="2"/>
      <c r="B779" s="260">
        <v>495</v>
      </c>
      <c r="C779" s="39" t="s">
        <v>351</v>
      </c>
      <c r="D779" s="40" t="s">
        <v>1364</v>
      </c>
      <c r="E779" s="39" t="s">
        <v>353</v>
      </c>
      <c r="F779" s="41">
        <v>1</v>
      </c>
      <c r="G779" s="13"/>
      <c r="H779" s="52">
        <f t="shared" si="83"/>
        <v>0</v>
      </c>
      <c r="I779" s="13"/>
      <c r="J779" s="52">
        <f t="shared" si="81"/>
        <v>0</v>
      </c>
    </row>
    <row r="780" spans="1:10" ht="22.5" x14ac:dyDescent="0.2">
      <c r="A780" s="2"/>
      <c r="B780" s="260">
        <v>496</v>
      </c>
      <c r="C780" s="39" t="s">
        <v>1366</v>
      </c>
      <c r="D780" s="40" t="s">
        <v>1367</v>
      </c>
      <c r="E780" s="39" t="s">
        <v>411</v>
      </c>
      <c r="F780" s="41">
        <v>5</v>
      </c>
      <c r="G780" s="13"/>
      <c r="H780" s="52">
        <f t="shared" si="83"/>
        <v>0</v>
      </c>
      <c r="I780" s="13"/>
      <c r="J780" s="52">
        <f t="shared" si="81"/>
        <v>0</v>
      </c>
    </row>
    <row r="781" spans="1:10" ht="23.25" thickBot="1" x14ac:dyDescent="0.25">
      <c r="A781" s="2"/>
      <c r="B781" s="260">
        <v>497</v>
      </c>
      <c r="C781" s="39" t="s">
        <v>1366</v>
      </c>
      <c r="D781" s="40" t="s">
        <v>1369</v>
      </c>
      <c r="E781" s="39" t="s">
        <v>411</v>
      </c>
      <c r="F781" s="41">
        <v>6.6</v>
      </c>
      <c r="G781" s="13"/>
      <c r="H781" s="52">
        <f t="shared" si="83"/>
        <v>0</v>
      </c>
      <c r="I781" s="13"/>
      <c r="J781" s="52">
        <f t="shared" si="81"/>
        <v>0</v>
      </c>
    </row>
    <row r="782" spans="1:10" ht="13.5" thickBot="1" x14ac:dyDescent="0.25">
      <c r="A782" s="2"/>
      <c r="B782" s="270"/>
      <c r="C782" s="37"/>
      <c r="D782" s="279" t="s">
        <v>3423</v>
      </c>
      <c r="E782" s="37"/>
      <c r="F782" s="36"/>
      <c r="G782" s="10"/>
      <c r="H782" s="52">
        <f>SUM(H783:H795)</f>
        <v>0</v>
      </c>
      <c r="I782" s="13"/>
      <c r="J782" s="52">
        <f t="shared" si="81"/>
        <v>0</v>
      </c>
    </row>
    <row r="783" spans="1:10" ht="22.5" x14ac:dyDescent="0.2">
      <c r="A783" s="2"/>
      <c r="B783" s="260">
        <v>498</v>
      </c>
      <c r="C783" s="39" t="s">
        <v>1115</v>
      </c>
      <c r="D783" s="40" t="s">
        <v>1116</v>
      </c>
      <c r="E783" s="39" t="s">
        <v>438</v>
      </c>
      <c r="F783" s="41">
        <v>40.494999999999997</v>
      </c>
      <c r="G783" s="13"/>
      <c r="H783" s="52">
        <f t="shared" ref="H783:H795" si="84">F783*G783</f>
        <v>0</v>
      </c>
      <c r="I783" s="13"/>
      <c r="J783" s="52">
        <f t="shared" si="81"/>
        <v>0</v>
      </c>
    </row>
    <row r="784" spans="1:10" ht="22.5" x14ac:dyDescent="0.2">
      <c r="A784" s="2"/>
      <c r="B784" s="260">
        <v>499</v>
      </c>
      <c r="C784" s="39" t="s">
        <v>583</v>
      </c>
      <c r="D784" s="40" t="s">
        <v>1301</v>
      </c>
      <c r="E784" s="39" t="s">
        <v>438</v>
      </c>
      <c r="F784" s="41">
        <v>94.454999999999998</v>
      </c>
      <c r="G784" s="13"/>
      <c r="H784" s="52">
        <f t="shared" si="84"/>
        <v>0</v>
      </c>
      <c r="I784" s="13"/>
      <c r="J784" s="52">
        <f t="shared" si="81"/>
        <v>0</v>
      </c>
    </row>
    <row r="785" spans="1:10" ht="22.5" x14ac:dyDescent="0.2">
      <c r="A785" s="2"/>
      <c r="B785" s="260">
        <v>500</v>
      </c>
      <c r="C785" s="39" t="s">
        <v>1129</v>
      </c>
      <c r="D785" s="40" t="s">
        <v>1130</v>
      </c>
      <c r="E785" s="39" t="s">
        <v>438</v>
      </c>
      <c r="F785" s="41">
        <v>3.7229999999999999</v>
      </c>
      <c r="G785" s="13"/>
      <c r="H785" s="52">
        <f t="shared" si="84"/>
        <v>0</v>
      </c>
      <c r="I785" s="13"/>
      <c r="J785" s="52">
        <f t="shared" si="81"/>
        <v>0</v>
      </c>
    </row>
    <row r="786" spans="1:10" ht="22.5" x14ac:dyDescent="0.2">
      <c r="A786" s="2"/>
      <c r="B786" s="260">
        <v>501</v>
      </c>
      <c r="C786" s="39" t="s">
        <v>1322</v>
      </c>
      <c r="D786" s="40" t="s">
        <v>1333</v>
      </c>
      <c r="E786" s="39" t="s">
        <v>438</v>
      </c>
      <c r="F786" s="41">
        <v>21.088999999999999</v>
      </c>
      <c r="G786" s="13"/>
      <c r="H786" s="52">
        <f t="shared" si="84"/>
        <v>0</v>
      </c>
      <c r="I786" s="13"/>
      <c r="J786" s="52">
        <f t="shared" si="81"/>
        <v>0</v>
      </c>
    </row>
    <row r="787" spans="1:10" ht="22.5" x14ac:dyDescent="0.2">
      <c r="A787" s="2"/>
      <c r="B787" s="260">
        <v>502</v>
      </c>
      <c r="C787" s="39" t="s">
        <v>1137</v>
      </c>
      <c r="D787" s="40" t="s">
        <v>1325</v>
      </c>
      <c r="E787" s="39" t="s">
        <v>1139</v>
      </c>
      <c r="F787" s="41">
        <v>2.5310000000000001</v>
      </c>
      <c r="G787" s="13"/>
      <c r="H787" s="52">
        <f t="shared" si="84"/>
        <v>0</v>
      </c>
      <c r="I787" s="13"/>
      <c r="J787" s="52">
        <f t="shared" ref="J787:J818" si="85">H787+I787</f>
        <v>0</v>
      </c>
    </row>
    <row r="788" spans="1:10" ht="33.75" x14ac:dyDescent="0.2">
      <c r="A788" s="2"/>
      <c r="B788" s="260">
        <v>503</v>
      </c>
      <c r="C788" s="39" t="s">
        <v>351</v>
      </c>
      <c r="D788" s="40" t="s">
        <v>1355</v>
      </c>
      <c r="E788" s="39" t="s">
        <v>411</v>
      </c>
      <c r="F788" s="41">
        <v>11.5</v>
      </c>
      <c r="G788" s="13"/>
      <c r="H788" s="52">
        <f t="shared" si="84"/>
        <v>0</v>
      </c>
      <c r="I788" s="13"/>
      <c r="J788" s="52">
        <f t="shared" si="85"/>
        <v>0</v>
      </c>
    </row>
    <row r="789" spans="1:10" ht="33.75" x14ac:dyDescent="0.2">
      <c r="A789" s="2"/>
      <c r="B789" s="260">
        <v>504</v>
      </c>
      <c r="C789" s="39" t="s">
        <v>351</v>
      </c>
      <c r="D789" s="40" t="s">
        <v>1357</v>
      </c>
      <c r="E789" s="39" t="s">
        <v>353</v>
      </c>
      <c r="F789" s="41">
        <v>1</v>
      </c>
      <c r="G789" s="13"/>
      <c r="H789" s="52">
        <f t="shared" si="84"/>
        <v>0</v>
      </c>
      <c r="I789" s="13"/>
      <c r="J789" s="52">
        <f t="shared" si="85"/>
        <v>0</v>
      </c>
    </row>
    <row r="790" spans="1:10" ht="33.75" x14ac:dyDescent="0.2">
      <c r="A790" s="2"/>
      <c r="B790" s="260">
        <v>505</v>
      </c>
      <c r="C790" s="39" t="s">
        <v>351</v>
      </c>
      <c r="D790" s="40" t="s">
        <v>1359</v>
      </c>
      <c r="E790" s="39" t="s">
        <v>353</v>
      </c>
      <c r="F790" s="41">
        <v>1</v>
      </c>
      <c r="G790" s="13"/>
      <c r="H790" s="52">
        <f t="shared" si="84"/>
        <v>0</v>
      </c>
      <c r="I790" s="13"/>
      <c r="J790" s="52">
        <f t="shared" si="85"/>
        <v>0</v>
      </c>
    </row>
    <row r="791" spans="1:10" ht="33.75" x14ac:dyDescent="0.2">
      <c r="A791" s="2"/>
      <c r="B791" s="260">
        <v>506</v>
      </c>
      <c r="C791" s="39" t="s">
        <v>351</v>
      </c>
      <c r="D791" s="40" t="s">
        <v>1361</v>
      </c>
      <c r="E791" s="39" t="s">
        <v>353</v>
      </c>
      <c r="F791" s="41">
        <v>1</v>
      </c>
      <c r="G791" s="13"/>
      <c r="H791" s="52">
        <f t="shared" si="84"/>
        <v>0</v>
      </c>
      <c r="I791" s="13"/>
      <c r="J791" s="52">
        <f t="shared" si="85"/>
        <v>0</v>
      </c>
    </row>
    <row r="792" spans="1:10" ht="33.75" x14ac:dyDescent="0.2">
      <c r="A792" s="2"/>
      <c r="B792" s="260">
        <v>507</v>
      </c>
      <c r="C792" s="39" t="s">
        <v>351</v>
      </c>
      <c r="D792" s="40" t="s">
        <v>1362</v>
      </c>
      <c r="E792" s="39" t="s">
        <v>353</v>
      </c>
      <c r="F792" s="41">
        <v>1</v>
      </c>
      <c r="G792" s="13"/>
      <c r="H792" s="52">
        <f t="shared" si="84"/>
        <v>0</v>
      </c>
      <c r="I792" s="13"/>
      <c r="J792" s="52">
        <f t="shared" si="85"/>
        <v>0</v>
      </c>
    </row>
    <row r="793" spans="1:10" ht="33.75" x14ac:dyDescent="0.2">
      <c r="A793" s="2"/>
      <c r="B793" s="260">
        <v>508</v>
      </c>
      <c r="C793" s="39" t="s">
        <v>351</v>
      </c>
      <c r="D793" s="40" t="s">
        <v>1364</v>
      </c>
      <c r="E793" s="39" t="s">
        <v>353</v>
      </c>
      <c r="F793" s="41">
        <v>1</v>
      </c>
      <c r="G793" s="13"/>
      <c r="H793" s="52">
        <f t="shared" si="84"/>
        <v>0</v>
      </c>
      <c r="I793" s="13"/>
      <c r="J793" s="52">
        <f t="shared" si="85"/>
        <v>0</v>
      </c>
    </row>
    <row r="794" spans="1:10" ht="22.5" x14ac:dyDescent="0.2">
      <c r="A794" s="2"/>
      <c r="B794" s="260">
        <v>509</v>
      </c>
      <c r="C794" s="39" t="s">
        <v>1366</v>
      </c>
      <c r="D794" s="40" t="s">
        <v>1367</v>
      </c>
      <c r="E794" s="39" t="s">
        <v>411</v>
      </c>
      <c r="F794" s="41">
        <v>23.5</v>
      </c>
      <c r="G794" s="13"/>
      <c r="H794" s="52">
        <f t="shared" si="84"/>
        <v>0</v>
      </c>
      <c r="I794" s="13"/>
      <c r="J794" s="52">
        <f t="shared" si="85"/>
        <v>0</v>
      </c>
    </row>
    <row r="795" spans="1:10" ht="23.25" thickBot="1" x14ac:dyDescent="0.25">
      <c r="A795" s="2"/>
      <c r="B795" s="260">
        <v>510</v>
      </c>
      <c r="C795" s="39" t="s">
        <v>1366</v>
      </c>
      <c r="D795" s="40" t="s">
        <v>1369</v>
      </c>
      <c r="E795" s="39" t="s">
        <v>411</v>
      </c>
      <c r="F795" s="41">
        <v>11.5</v>
      </c>
      <c r="G795" s="13"/>
      <c r="H795" s="52">
        <f t="shared" si="84"/>
        <v>0</v>
      </c>
      <c r="I795" s="13"/>
      <c r="J795" s="52">
        <f t="shared" si="85"/>
        <v>0</v>
      </c>
    </row>
    <row r="796" spans="1:10" ht="13.5" thickBot="1" x14ac:dyDescent="0.25">
      <c r="A796" s="2"/>
      <c r="B796" s="270"/>
      <c r="C796" s="37"/>
      <c r="D796" s="279" t="s">
        <v>3424</v>
      </c>
      <c r="E796" s="37"/>
      <c r="F796" s="36"/>
      <c r="G796" s="10"/>
      <c r="H796" s="52">
        <f>SUM(H797:H805)</f>
        <v>0</v>
      </c>
      <c r="I796" s="13"/>
      <c r="J796" s="52">
        <f t="shared" si="85"/>
        <v>0</v>
      </c>
    </row>
    <row r="797" spans="1:10" ht="22.5" x14ac:dyDescent="0.2">
      <c r="A797" s="2"/>
      <c r="B797" s="260">
        <v>511</v>
      </c>
      <c r="C797" s="39" t="s">
        <v>1115</v>
      </c>
      <c r="D797" s="40" t="s">
        <v>1116</v>
      </c>
      <c r="E797" s="39" t="s">
        <v>438</v>
      </c>
      <c r="F797" s="41">
        <v>3.6749999999999998</v>
      </c>
      <c r="G797" s="13"/>
      <c r="H797" s="52">
        <f t="shared" ref="H797:H805" si="86">F797*G797</f>
        <v>0</v>
      </c>
      <c r="I797" s="13"/>
      <c r="J797" s="52">
        <f t="shared" si="85"/>
        <v>0</v>
      </c>
    </row>
    <row r="798" spans="1:10" ht="22.5" x14ac:dyDescent="0.2">
      <c r="A798" s="2"/>
      <c r="B798" s="260">
        <v>512</v>
      </c>
      <c r="C798" s="39" t="s">
        <v>1118</v>
      </c>
      <c r="D798" s="40" t="s">
        <v>1119</v>
      </c>
      <c r="E798" s="39" t="s">
        <v>438</v>
      </c>
      <c r="F798" s="41">
        <v>2.6739999999999999</v>
      </c>
      <c r="G798" s="13"/>
      <c r="H798" s="52">
        <f t="shared" si="86"/>
        <v>0</v>
      </c>
      <c r="I798" s="13"/>
      <c r="J798" s="52">
        <f t="shared" si="85"/>
        <v>0</v>
      </c>
    </row>
    <row r="799" spans="1:10" ht="22.5" x14ac:dyDescent="0.2">
      <c r="A799" s="2"/>
      <c r="B799" s="260">
        <v>513</v>
      </c>
      <c r="C799" s="39" t="s">
        <v>1129</v>
      </c>
      <c r="D799" s="40" t="s">
        <v>1130</v>
      </c>
      <c r="E799" s="39" t="s">
        <v>438</v>
      </c>
      <c r="F799" s="41">
        <v>0.52500000000000002</v>
      </c>
      <c r="G799" s="13"/>
      <c r="H799" s="52">
        <f t="shared" si="86"/>
        <v>0</v>
      </c>
      <c r="I799" s="13"/>
      <c r="J799" s="52">
        <f t="shared" si="85"/>
        <v>0</v>
      </c>
    </row>
    <row r="800" spans="1:10" ht="22.5" x14ac:dyDescent="0.2">
      <c r="A800" s="2"/>
      <c r="B800" s="260">
        <v>514</v>
      </c>
      <c r="C800" s="39" t="s">
        <v>1339</v>
      </c>
      <c r="D800" s="40" t="s">
        <v>1340</v>
      </c>
      <c r="E800" s="39" t="s">
        <v>438</v>
      </c>
      <c r="F800" s="41">
        <v>0.224</v>
      </c>
      <c r="G800" s="13"/>
      <c r="H800" s="52">
        <f t="shared" si="86"/>
        <v>0</v>
      </c>
      <c r="I800" s="13"/>
      <c r="J800" s="52">
        <f t="shared" si="85"/>
        <v>0</v>
      </c>
    </row>
    <row r="801" spans="1:10" ht="22.5" x14ac:dyDescent="0.2">
      <c r="A801" s="2"/>
      <c r="B801" s="260">
        <v>515</v>
      </c>
      <c r="C801" s="39" t="s">
        <v>1342</v>
      </c>
      <c r="D801" s="40" t="s">
        <v>1343</v>
      </c>
      <c r="E801" s="39" t="s">
        <v>438</v>
      </c>
      <c r="F801" s="41">
        <v>0.252</v>
      </c>
      <c r="G801" s="13"/>
      <c r="H801" s="52">
        <f t="shared" si="86"/>
        <v>0</v>
      </c>
      <c r="I801" s="13"/>
      <c r="J801" s="52">
        <f t="shared" si="85"/>
        <v>0</v>
      </c>
    </row>
    <row r="802" spans="1:10" ht="22.5" x14ac:dyDescent="0.2">
      <c r="A802" s="2"/>
      <c r="B802" s="260">
        <v>516</v>
      </c>
      <c r="C802" s="39" t="s">
        <v>1137</v>
      </c>
      <c r="D802" s="40" t="s">
        <v>1325</v>
      </c>
      <c r="E802" s="39" t="s">
        <v>1139</v>
      </c>
      <c r="F802" s="41">
        <v>5.7000000000000002E-2</v>
      </c>
      <c r="G802" s="13"/>
      <c r="H802" s="52">
        <f t="shared" si="86"/>
        <v>0</v>
      </c>
      <c r="I802" s="13"/>
      <c r="J802" s="52">
        <f t="shared" si="85"/>
        <v>0</v>
      </c>
    </row>
    <row r="803" spans="1:10" ht="22.5" x14ac:dyDescent="0.2">
      <c r="A803" s="2"/>
      <c r="B803" s="260">
        <v>517</v>
      </c>
      <c r="C803" s="39" t="s">
        <v>1278</v>
      </c>
      <c r="D803" s="40" t="s">
        <v>1346</v>
      </c>
      <c r="E803" s="39" t="s">
        <v>1139</v>
      </c>
      <c r="F803" s="41">
        <v>0.23100000000000001</v>
      </c>
      <c r="G803" s="13"/>
      <c r="H803" s="52">
        <f t="shared" si="86"/>
        <v>0</v>
      </c>
      <c r="I803" s="13"/>
      <c r="J803" s="52">
        <f t="shared" si="85"/>
        <v>0</v>
      </c>
    </row>
    <row r="804" spans="1:10" ht="22.5" x14ac:dyDescent="0.2">
      <c r="A804" s="2"/>
      <c r="B804" s="260">
        <v>518</v>
      </c>
      <c r="C804" s="39" t="s">
        <v>1281</v>
      </c>
      <c r="D804" s="40" t="s">
        <v>1282</v>
      </c>
      <c r="E804" s="39" t="s">
        <v>438</v>
      </c>
      <c r="F804" s="41">
        <v>0.4</v>
      </c>
      <c r="G804" s="13"/>
      <c r="H804" s="52">
        <f t="shared" si="86"/>
        <v>0</v>
      </c>
      <c r="I804" s="13"/>
      <c r="J804" s="52">
        <f t="shared" si="85"/>
        <v>0</v>
      </c>
    </row>
    <row r="805" spans="1:10" ht="23.25" thickBot="1" x14ac:dyDescent="0.25">
      <c r="A805" s="2"/>
      <c r="B805" s="260">
        <v>519</v>
      </c>
      <c r="C805" s="39" t="s">
        <v>1284</v>
      </c>
      <c r="D805" s="40" t="s">
        <v>1285</v>
      </c>
      <c r="E805" s="39" t="s">
        <v>358</v>
      </c>
      <c r="F805" s="41">
        <v>21</v>
      </c>
      <c r="G805" s="13"/>
      <c r="H805" s="52">
        <f t="shared" si="86"/>
        <v>0</v>
      </c>
      <c r="I805" s="13"/>
      <c r="J805" s="52">
        <f t="shared" si="85"/>
        <v>0</v>
      </c>
    </row>
    <row r="806" spans="1:10" ht="13.5" thickBot="1" x14ac:dyDescent="0.25">
      <c r="A806" s="2"/>
      <c r="B806" s="270"/>
      <c r="C806" s="37"/>
      <c r="D806" s="279" t="s">
        <v>3425</v>
      </c>
      <c r="E806" s="37"/>
      <c r="F806" s="36"/>
      <c r="G806" s="10"/>
      <c r="H806" s="52">
        <f>SUM(H807:H815)</f>
        <v>0</v>
      </c>
      <c r="I806" s="13"/>
      <c r="J806" s="52">
        <f t="shared" si="85"/>
        <v>0</v>
      </c>
    </row>
    <row r="807" spans="1:10" ht="22.5" x14ac:dyDescent="0.2">
      <c r="A807" s="2"/>
      <c r="B807" s="260">
        <v>520</v>
      </c>
      <c r="C807" s="39" t="s">
        <v>1115</v>
      </c>
      <c r="D807" s="40" t="s">
        <v>1116</v>
      </c>
      <c r="E807" s="39" t="s">
        <v>438</v>
      </c>
      <c r="F807" s="41">
        <v>4.7249999999999996</v>
      </c>
      <c r="G807" s="13"/>
      <c r="H807" s="52">
        <f t="shared" ref="H807:H815" si="87">F807*G807</f>
        <v>0</v>
      </c>
      <c r="I807" s="13"/>
      <c r="J807" s="52">
        <f t="shared" si="85"/>
        <v>0</v>
      </c>
    </row>
    <row r="808" spans="1:10" ht="22.5" x14ac:dyDescent="0.2">
      <c r="A808" s="2"/>
      <c r="B808" s="260">
        <v>521</v>
      </c>
      <c r="C808" s="39" t="s">
        <v>1118</v>
      </c>
      <c r="D808" s="40" t="s">
        <v>1119</v>
      </c>
      <c r="E808" s="39" t="s">
        <v>438</v>
      </c>
      <c r="F808" s="41">
        <v>3.4380000000000002</v>
      </c>
      <c r="G808" s="13"/>
      <c r="H808" s="52">
        <f t="shared" si="87"/>
        <v>0</v>
      </c>
      <c r="I808" s="13"/>
      <c r="J808" s="52">
        <f t="shared" si="85"/>
        <v>0</v>
      </c>
    </row>
    <row r="809" spans="1:10" ht="22.5" x14ac:dyDescent="0.2">
      <c r="A809" s="2"/>
      <c r="B809" s="260">
        <v>522</v>
      </c>
      <c r="C809" s="39" t="s">
        <v>1129</v>
      </c>
      <c r="D809" s="40" t="s">
        <v>1130</v>
      </c>
      <c r="E809" s="39" t="s">
        <v>438</v>
      </c>
      <c r="F809" s="41">
        <v>0.67500000000000004</v>
      </c>
      <c r="G809" s="13"/>
      <c r="H809" s="52">
        <f t="shared" si="87"/>
        <v>0</v>
      </c>
      <c r="I809" s="13"/>
      <c r="J809" s="52">
        <f t="shared" si="85"/>
        <v>0</v>
      </c>
    </row>
    <row r="810" spans="1:10" ht="22.5" x14ac:dyDescent="0.2">
      <c r="A810" s="2"/>
      <c r="B810" s="260">
        <v>523</v>
      </c>
      <c r="C810" s="39" t="s">
        <v>1339</v>
      </c>
      <c r="D810" s="40" t="s">
        <v>1340</v>
      </c>
      <c r="E810" s="39" t="s">
        <v>438</v>
      </c>
      <c r="F810" s="41">
        <v>0.28799999999999998</v>
      </c>
      <c r="G810" s="13"/>
      <c r="H810" s="52">
        <f t="shared" si="87"/>
        <v>0</v>
      </c>
      <c r="I810" s="13"/>
      <c r="J810" s="52">
        <f t="shared" si="85"/>
        <v>0</v>
      </c>
    </row>
    <row r="811" spans="1:10" ht="22.5" x14ac:dyDescent="0.2">
      <c r="A811" s="2"/>
      <c r="B811" s="260">
        <v>524</v>
      </c>
      <c r="C811" s="39" t="s">
        <v>1342</v>
      </c>
      <c r="D811" s="40" t="s">
        <v>1343</v>
      </c>
      <c r="E811" s="39" t="s">
        <v>438</v>
      </c>
      <c r="F811" s="41">
        <v>0.32400000000000001</v>
      </c>
      <c r="G811" s="13"/>
      <c r="H811" s="52">
        <f t="shared" si="87"/>
        <v>0</v>
      </c>
      <c r="I811" s="13"/>
      <c r="J811" s="52">
        <f t="shared" si="85"/>
        <v>0</v>
      </c>
    </row>
    <row r="812" spans="1:10" ht="22.5" x14ac:dyDescent="0.2">
      <c r="A812" s="2"/>
      <c r="B812" s="260">
        <v>525</v>
      </c>
      <c r="C812" s="39" t="s">
        <v>1137</v>
      </c>
      <c r="D812" s="40" t="s">
        <v>1325</v>
      </c>
      <c r="E812" s="39" t="s">
        <v>1139</v>
      </c>
      <c r="F812" s="41">
        <v>7.2999999999999995E-2</v>
      </c>
      <c r="G812" s="13"/>
      <c r="H812" s="52">
        <f t="shared" si="87"/>
        <v>0</v>
      </c>
      <c r="I812" s="13"/>
      <c r="J812" s="52">
        <f t="shared" si="85"/>
        <v>0</v>
      </c>
    </row>
    <row r="813" spans="1:10" ht="22.5" x14ac:dyDescent="0.2">
      <c r="A813" s="2"/>
      <c r="B813" s="260">
        <v>526</v>
      </c>
      <c r="C813" s="39" t="s">
        <v>1278</v>
      </c>
      <c r="D813" s="40" t="s">
        <v>1346</v>
      </c>
      <c r="E813" s="39" t="s">
        <v>1139</v>
      </c>
      <c r="F813" s="41">
        <v>0.55600000000000005</v>
      </c>
      <c r="G813" s="13"/>
      <c r="H813" s="52">
        <f t="shared" si="87"/>
        <v>0</v>
      </c>
      <c r="I813" s="13"/>
      <c r="J813" s="52">
        <f t="shared" si="85"/>
        <v>0</v>
      </c>
    </row>
    <row r="814" spans="1:10" ht="22.5" x14ac:dyDescent="0.2">
      <c r="A814" s="2"/>
      <c r="B814" s="260">
        <v>527</v>
      </c>
      <c r="C814" s="39" t="s">
        <v>1281</v>
      </c>
      <c r="D814" s="40" t="s">
        <v>1282</v>
      </c>
      <c r="E814" s="39" t="s">
        <v>438</v>
      </c>
      <c r="F814" s="41">
        <v>0.91</v>
      </c>
      <c r="G814" s="13"/>
      <c r="H814" s="52">
        <f t="shared" si="87"/>
        <v>0</v>
      </c>
      <c r="I814" s="13"/>
      <c r="J814" s="52">
        <f t="shared" si="85"/>
        <v>0</v>
      </c>
    </row>
    <row r="815" spans="1:10" ht="23.25" thickBot="1" x14ac:dyDescent="0.25">
      <c r="A815" s="2"/>
      <c r="B815" s="260">
        <v>528</v>
      </c>
      <c r="C815" s="39" t="s">
        <v>1284</v>
      </c>
      <c r="D815" s="40" t="s">
        <v>1285</v>
      </c>
      <c r="E815" s="39" t="s">
        <v>358</v>
      </c>
      <c r="F815" s="41">
        <v>45.5</v>
      </c>
      <c r="G815" s="13"/>
      <c r="H815" s="52">
        <f t="shared" si="87"/>
        <v>0</v>
      </c>
      <c r="I815" s="13"/>
      <c r="J815" s="52">
        <f t="shared" si="85"/>
        <v>0</v>
      </c>
    </row>
    <row r="816" spans="1:10" ht="13.5" thickBot="1" x14ac:dyDescent="0.25">
      <c r="A816" s="2"/>
      <c r="B816" s="270"/>
      <c r="C816" s="37"/>
      <c r="D816" s="279" t="s">
        <v>3426</v>
      </c>
      <c r="E816" s="37"/>
      <c r="F816" s="36"/>
      <c r="G816" s="10"/>
      <c r="H816" s="52">
        <f>SUM(H817:H826)</f>
        <v>0</v>
      </c>
      <c r="I816" s="13"/>
      <c r="J816" s="52">
        <f t="shared" si="85"/>
        <v>0</v>
      </c>
    </row>
    <row r="817" spans="1:10" ht="22.5" x14ac:dyDescent="0.2">
      <c r="A817" s="2"/>
      <c r="B817" s="260">
        <v>529</v>
      </c>
      <c r="C817" s="39" t="s">
        <v>1115</v>
      </c>
      <c r="D817" s="40" t="s">
        <v>1116</v>
      </c>
      <c r="E817" s="39" t="s">
        <v>438</v>
      </c>
      <c r="F817" s="41">
        <v>72.45</v>
      </c>
      <c r="G817" s="13"/>
      <c r="H817" s="52">
        <f t="shared" ref="H817:H826" si="88">F817*G817</f>
        <v>0</v>
      </c>
      <c r="I817" s="13"/>
      <c r="J817" s="52">
        <f t="shared" si="85"/>
        <v>0</v>
      </c>
    </row>
    <row r="818" spans="1:10" ht="22.5" x14ac:dyDescent="0.2">
      <c r="A818" s="2"/>
      <c r="B818" s="260">
        <v>530</v>
      </c>
      <c r="C818" s="39" t="s">
        <v>1118</v>
      </c>
      <c r="D818" s="40" t="s">
        <v>1119</v>
      </c>
      <c r="E818" s="39" t="s">
        <v>438</v>
      </c>
      <c r="F818" s="41">
        <v>52.716000000000001</v>
      </c>
      <c r="G818" s="13"/>
      <c r="H818" s="52">
        <f t="shared" si="88"/>
        <v>0</v>
      </c>
      <c r="I818" s="13"/>
      <c r="J818" s="52">
        <f t="shared" si="85"/>
        <v>0</v>
      </c>
    </row>
    <row r="819" spans="1:10" ht="22.5" x14ac:dyDescent="0.2">
      <c r="A819" s="2"/>
      <c r="B819" s="260">
        <v>531</v>
      </c>
      <c r="C819" s="39" t="s">
        <v>1129</v>
      </c>
      <c r="D819" s="40" t="s">
        <v>1130</v>
      </c>
      <c r="E819" s="39" t="s">
        <v>438</v>
      </c>
      <c r="F819" s="41">
        <v>10.35</v>
      </c>
      <c r="G819" s="13"/>
      <c r="H819" s="52">
        <f t="shared" si="88"/>
        <v>0</v>
      </c>
      <c r="I819" s="13"/>
      <c r="J819" s="52">
        <f t="shared" ref="J819:J827" si="89">H819+I819</f>
        <v>0</v>
      </c>
    </row>
    <row r="820" spans="1:10" ht="22.5" x14ac:dyDescent="0.2">
      <c r="A820" s="2"/>
      <c r="B820" s="260">
        <v>532</v>
      </c>
      <c r="C820" s="39" t="s">
        <v>1339</v>
      </c>
      <c r="D820" s="40" t="s">
        <v>1340</v>
      </c>
      <c r="E820" s="39" t="s">
        <v>438</v>
      </c>
      <c r="F820" s="41">
        <v>4.4160000000000004</v>
      </c>
      <c r="G820" s="13"/>
      <c r="H820" s="52">
        <f t="shared" si="88"/>
        <v>0</v>
      </c>
      <c r="I820" s="13"/>
      <c r="J820" s="52">
        <f t="shared" si="89"/>
        <v>0</v>
      </c>
    </row>
    <row r="821" spans="1:10" ht="22.5" x14ac:dyDescent="0.2">
      <c r="A821" s="2"/>
      <c r="B821" s="260">
        <v>533</v>
      </c>
      <c r="C821" s="39" t="s">
        <v>1342</v>
      </c>
      <c r="D821" s="40" t="s">
        <v>1343</v>
      </c>
      <c r="E821" s="39" t="s">
        <v>438</v>
      </c>
      <c r="F821" s="41">
        <v>4.968</v>
      </c>
      <c r="G821" s="13"/>
      <c r="H821" s="52">
        <f t="shared" si="88"/>
        <v>0</v>
      </c>
      <c r="I821" s="13"/>
      <c r="J821" s="52">
        <f t="shared" si="89"/>
        <v>0</v>
      </c>
    </row>
    <row r="822" spans="1:10" ht="22.5" x14ac:dyDescent="0.2">
      <c r="A822" s="2"/>
      <c r="B822" s="260">
        <v>534</v>
      </c>
      <c r="C822" s="39" t="s">
        <v>1137</v>
      </c>
      <c r="D822" s="40" t="s">
        <v>1325</v>
      </c>
      <c r="E822" s="39" t="s">
        <v>1139</v>
      </c>
      <c r="F822" s="41">
        <v>1.1259999999999999</v>
      </c>
      <c r="G822" s="13"/>
      <c r="H822" s="52">
        <f t="shared" si="88"/>
        <v>0</v>
      </c>
      <c r="I822" s="13"/>
      <c r="J822" s="52">
        <f t="shared" si="89"/>
        <v>0</v>
      </c>
    </row>
    <row r="823" spans="1:10" ht="22.5" x14ac:dyDescent="0.2">
      <c r="A823" s="2"/>
      <c r="B823" s="260">
        <v>535</v>
      </c>
      <c r="C823" s="39" t="s">
        <v>1278</v>
      </c>
      <c r="D823" s="40" t="s">
        <v>1346</v>
      </c>
      <c r="E823" s="39" t="s">
        <v>1139</v>
      </c>
      <c r="F823" s="41">
        <v>5.6829999999999998</v>
      </c>
      <c r="G823" s="13"/>
      <c r="H823" s="52">
        <f t="shared" si="88"/>
        <v>0</v>
      </c>
      <c r="I823" s="13"/>
      <c r="J823" s="52">
        <f t="shared" si="89"/>
        <v>0</v>
      </c>
    </row>
    <row r="824" spans="1:10" ht="22.5" x14ac:dyDescent="0.2">
      <c r="A824" s="2"/>
      <c r="B824" s="260">
        <v>536</v>
      </c>
      <c r="C824" s="39" t="s">
        <v>1281</v>
      </c>
      <c r="D824" s="40" t="s">
        <v>1282</v>
      </c>
      <c r="E824" s="39" t="s">
        <v>438</v>
      </c>
      <c r="F824" s="41">
        <v>10.35</v>
      </c>
      <c r="G824" s="13"/>
      <c r="H824" s="52">
        <f t="shared" si="88"/>
        <v>0</v>
      </c>
      <c r="I824" s="13"/>
      <c r="J824" s="52">
        <f t="shared" si="89"/>
        <v>0</v>
      </c>
    </row>
    <row r="825" spans="1:10" ht="22.5" x14ac:dyDescent="0.2">
      <c r="A825" s="2"/>
      <c r="B825" s="260">
        <v>537</v>
      </c>
      <c r="C825" s="39" t="s">
        <v>1284</v>
      </c>
      <c r="D825" s="40" t="s">
        <v>1285</v>
      </c>
      <c r="E825" s="39" t="s">
        <v>358</v>
      </c>
      <c r="F825" s="41">
        <v>517.5</v>
      </c>
      <c r="G825" s="13"/>
      <c r="H825" s="52">
        <f t="shared" si="88"/>
        <v>0</v>
      </c>
      <c r="I825" s="13"/>
      <c r="J825" s="52">
        <f t="shared" si="89"/>
        <v>0</v>
      </c>
    </row>
    <row r="826" spans="1:10" ht="23.25" thickBot="1" x14ac:dyDescent="0.25">
      <c r="A826" s="2"/>
      <c r="B826" s="260">
        <v>538</v>
      </c>
      <c r="C826" s="39" t="s">
        <v>1376</v>
      </c>
      <c r="D826" s="40" t="s">
        <v>1377</v>
      </c>
      <c r="E826" s="39" t="s">
        <v>411</v>
      </c>
      <c r="F826" s="41">
        <v>578.78399999999999</v>
      </c>
      <c r="G826" s="13"/>
      <c r="H826" s="52">
        <f t="shared" si="88"/>
        <v>0</v>
      </c>
      <c r="I826" s="13"/>
      <c r="J826" s="52">
        <f t="shared" si="89"/>
        <v>0</v>
      </c>
    </row>
    <row r="827" spans="1:10" ht="13.5" thickBot="1" x14ac:dyDescent="0.25">
      <c r="A827" s="2"/>
      <c r="B827" s="269"/>
      <c r="C827" s="37"/>
      <c r="D827" s="279" t="s">
        <v>3427</v>
      </c>
      <c r="E827" s="37"/>
      <c r="F827" s="36"/>
      <c r="G827" s="10"/>
      <c r="H827" s="52">
        <f>H828+H846+H863</f>
        <v>0</v>
      </c>
      <c r="I827" s="13"/>
      <c r="J827" s="52">
        <f t="shared" si="89"/>
        <v>0</v>
      </c>
    </row>
    <row r="828" spans="1:10" ht="13.5" thickBot="1" x14ac:dyDescent="0.25">
      <c r="A828" s="2"/>
      <c r="B828" s="269"/>
      <c r="C828" s="37"/>
      <c r="D828" s="279" t="s">
        <v>3428</v>
      </c>
      <c r="E828" s="37"/>
      <c r="F828" s="36"/>
      <c r="G828" s="10"/>
      <c r="H828" s="52">
        <f>H830+H833+H834+H835+H836+H837+H839+H840+H841+H842+H844+H845</f>
        <v>0</v>
      </c>
      <c r="I828" s="13"/>
      <c r="J828" s="52"/>
    </row>
    <row r="829" spans="1:10" ht="13.5" thickBot="1" x14ac:dyDescent="0.25">
      <c r="A829" s="2"/>
      <c r="B829" s="268"/>
      <c r="C829" s="6"/>
      <c r="D829" s="7" t="s">
        <v>1378</v>
      </c>
      <c r="E829" s="10"/>
      <c r="F829" s="10"/>
      <c r="G829" s="10"/>
      <c r="H829" s="10"/>
      <c r="I829" s="10"/>
      <c r="J829" s="10"/>
    </row>
    <row r="830" spans="1:10" ht="45" x14ac:dyDescent="0.2">
      <c r="A830" s="2"/>
      <c r="B830" s="260">
        <v>539</v>
      </c>
      <c r="C830" s="39" t="s">
        <v>1292</v>
      </c>
      <c r="D830" s="40" t="s">
        <v>1293</v>
      </c>
      <c r="E830" s="39" t="s">
        <v>358</v>
      </c>
      <c r="F830" s="41">
        <v>2414.4609999999998</v>
      </c>
      <c r="G830" s="52">
        <f>G831+G832*2</f>
        <v>0</v>
      </c>
      <c r="H830" s="52">
        <f>F830*G830</f>
        <v>0</v>
      </c>
      <c r="I830" s="13"/>
      <c r="J830" s="52">
        <f t="shared" ref="J830:J832" si="90">H830+I830</f>
        <v>0</v>
      </c>
    </row>
    <row r="831" spans="1:10" ht="22.5" x14ac:dyDescent="0.2">
      <c r="A831" s="2"/>
      <c r="B831" s="267" t="s">
        <v>3299</v>
      </c>
      <c r="C831" s="22" t="s">
        <v>1294</v>
      </c>
      <c r="D831" s="23" t="s">
        <v>1295</v>
      </c>
      <c r="E831" s="22" t="s">
        <v>358</v>
      </c>
      <c r="F831" s="24">
        <v>2414.4609999999998</v>
      </c>
      <c r="G831" s="62"/>
      <c r="H831" s="52">
        <f>F831*G831</f>
        <v>0</v>
      </c>
      <c r="I831" s="62"/>
      <c r="J831" s="52">
        <f t="shared" si="90"/>
        <v>0</v>
      </c>
    </row>
    <row r="832" spans="1:10" ht="33.75" x14ac:dyDescent="0.2">
      <c r="A832" s="2"/>
      <c r="B832" s="267" t="s">
        <v>3300</v>
      </c>
      <c r="C832" s="22" t="s">
        <v>1296</v>
      </c>
      <c r="D832" s="23" t="s">
        <v>1297</v>
      </c>
      <c r="E832" s="22" t="s">
        <v>358</v>
      </c>
      <c r="F832" s="24">
        <v>2414.4609999999998</v>
      </c>
      <c r="G832" s="62"/>
      <c r="H832" s="52">
        <f>F832*G832*2</f>
        <v>0</v>
      </c>
      <c r="I832" s="62"/>
      <c r="J832" s="52">
        <f t="shared" si="90"/>
        <v>0</v>
      </c>
    </row>
    <row r="833" spans="1:10" ht="22.5" x14ac:dyDescent="0.2">
      <c r="A833" s="2"/>
      <c r="B833" s="260">
        <v>540</v>
      </c>
      <c r="C833" s="39" t="s">
        <v>1224</v>
      </c>
      <c r="D833" s="40" t="s">
        <v>1305</v>
      </c>
      <c r="E833" s="39" t="s">
        <v>358</v>
      </c>
      <c r="F833" s="41">
        <v>2414.4609999999998</v>
      </c>
      <c r="G833" s="13"/>
      <c r="H833" s="52">
        <f t="shared" ref="H833:H837" si="91">F833*G833</f>
        <v>0</v>
      </c>
      <c r="I833" s="13"/>
      <c r="J833" s="52">
        <f t="shared" ref="J833:J837" si="92">H833+I833</f>
        <v>0</v>
      </c>
    </row>
    <row r="834" spans="1:10" ht="22.5" x14ac:dyDescent="0.2">
      <c r="A834" s="2"/>
      <c r="B834" s="260">
        <v>541</v>
      </c>
      <c r="C834" s="39" t="s">
        <v>1224</v>
      </c>
      <c r="D834" s="40" t="s">
        <v>1307</v>
      </c>
      <c r="E834" s="39" t="s">
        <v>358</v>
      </c>
      <c r="F834" s="41">
        <v>2414.4609999999998</v>
      </c>
      <c r="G834" s="13"/>
      <c r="H834" s="52">
        <f t="shared" si="91"/>
        <v>0</v>
      </c>
      <c r="I834" s="13"/>
      <c r="J834" s="52">
        <f t="shared" si="92"/>
        <v>0</v>
      </c>
    </row>
    <row r="835" spans="1:10" ht="22.5" x14ac:dyDescent="0.2">
      <c r="A835" s="2"/>
      <c r="B835" s="260">
        <v>542</v>
      </c>
      <c r="C835" s="39" t="s">
        <v>1224</v>
      </c>
      <c r="D835" s="40" t="s">
        <v>1309</v>
      </c>
      <c r="E835" s="39" t="s">
        <v>358</v>
      </c>
      <c r="F835" s="41">
        <v>2414.4609999999998</v>
      </c>
      <c r="G835" s="13"/>
      <c r="H835" s="52">
        <f t="shared" si="91"/>
        <v>0</v>
      </c>
      <c r="I835" s="13"/>
      <c r="J835" s="52">
        <f t="shared" si="92"/>
        <v>0</v>
      </c>
    </row>
    <row r="836" spans="1:10" ht="22.5" x14ac:dyDescent="0.2">
      <c r="A836" s="2"/>
      <c r="B836" s="260">
        <v>543</v>
      </c>
      <c r="C836" s="39" t="s">
        <v>1226</v>
      </c>
      <c r="D836" s="40" t="s">
        <v>1379</v>
      </c>
      <c r="E836" s="39" t="s">
        <v>438</v>
      </c>
      <c r="F836" s="41">
        <v>482.892</v>
      </c>
      <c r="G836" s="13"/>
      <c r="H836" s="52">
        <f t="shared" si="91"/>
        <v>0</v>
      </c>
      <c r="I836" s="13"/>
      <c r="J836" s="52">
        <f t="shared" si="92"/>
        <v>0</v>
      </c>
    </row>
    <row r="837" spans="1:10" ht="23.25" thickBot="1" x14ac:dyDescent="0.25">
      <c r="A837" s="2"/>
      <c r="B837" s="260">
        <v>544</v>
      </c>
      <c r="C837" s="39" t="s">
        <v>1226</v>
      </c>
      <c r="D837" s="40" t="s">
        <v>1380</v>
      </c>
      <c r="E837" s="39" t="s">
        <v>438</v>
      </c>
      <c r="F837" s="41">
        <v>120.723</v>
      </c>
      <c r="G837" s="13"/>
      <c r="H837" s="52">
        <f t="shared" si="91"/>
        <v>0</v>
      </c>
      <c r="I837" s="13"/>
      <c r="J837" s="52">
        <f t="shared" si="92"/>
        <v>0</v>
      </c>
    </row>
    <row r="838" spans="1:10" ht="13.5" thickBot="1" x14ac:dyDescent="0.25">
      <c r="A838" s="2"/>
      <c r="B838" s="268"/>
      <c r="C838" s="6"/>
      <c r="D838" s="7" t="s">
        <v>1381</v>
      </c>
      <c r="E838" s="10"/>
      <c r="F838" s="10"/>
      <c r="G838" s="10"/>
      <c r="H838" s="56"/>
      <c r="I838" s="10"/>
      <c r="J838" s="56"/>
    </row>
    <row r="839" spans="1:10" ht="22.5" x14ac:dyDescent="0.2">
      <c r="A839" s="2"/>
      <c r="B839" s="260">
        <v>545</v>
      </c>
      <c r="C839" s="39" t="s">
        <v>1129</v>
      </c>
      <c r="D839" s="40" t="s">
        <v>1130</v>
      </c>
      <c r="E839" s="39" t="s">
        <v>438</v>
      </c>
      <c r="F839" s="41">
        <v>54.412999999999997</v>
      </c>
      <c r="G839" s="13"/>
      <c r="H839" s="52">
        <f t="shared" ref="H839:H842" si="93">F839*G839</f>
        <v>0</v>
      </c>
      <c r="I839" s="13"/>
      <c r="J839" s="52">
        <f t="shared" ref="J839:J842" si="94">H839+I839</f>
        <v>0</v>
      </c>
    </row>
    <row r="840" spans="1:10" ht="22.5" x14ac:dyDescent="0.2">
      <c r="A840" s="2"/>
      <c r="B840" s="260">
        <v>546</v>
      </c>
      <c r="C840" s="39" t="s">
        <v>1366</v>
      </c>
      <c r="D840" s="40" t="s">
        <v>1382</v>
      </c>
      <c r="E840" s="39" t="s">
        <v>411</v>
      </c>
      <c r="F840" s="41">
        <v>494.66</v>
      </c>
      <c r="G840" s="13"/>
      <c r="H840" s="52">
        <f t="shared" si="93"/>
        <v>0</v>
      </c>
      <c r="I840" s="13"/>
      <c r="J840" s="52">
        <f t="shared" si="94"/>
        <v>0</v>
      </c>
    </row>
    <row r="841" spans="1:10" ht="22.5" x14ac:dyDescent="0.2">
      <c r="A841" s="2"/>
      <c r="B841" s="260">
        <v>547</v>
      </c>
      <c r="C841" s="39" t="s">
        <v>1224</v>
      </c>
      <c r="D841" s="40" t="s">
        <v>1383</v>
      </c>
      <c r="E841" s="39" t="s">
        <v>358</v>
      </c>
      <c r="F841" s="41">
        <v>552.755</v>
      </c>
      <c r="G841" s="13"/>
      <c r="H841" s="52">
        <f t="shared" si="93"/>
        <v>0</v>
      </c>
      <c r="I841" s="13"/>
      <c r="J841" s="52">
        <f t="shared" si="94"/>
        <v>0</v>
      </c>
    </row>
    <row r="842" spans="1:10" ht="23.25" thickBot="1" x14ac:dyDescent="0.25">
      <c r="A842" s="2"/>
      <c r="B842" s="260">
        <v>548</v>
      </c>
      <c r="C842" s="39" t="s">
        <v>1384</v>
      </c>
      <c r="D842" s="40" t="s">
        <v>1385</v>
      </c>
      <c r="E842" s="39" t="s">
        <v>358</v>
      </c>
      <c r="F842" s="41">
        <v>513.05999999999995</v>
      </c>
      <c r="G842" s="13"/>
      <c r="H842" s="52">
        <f t="shared" si="93"/>
        <v>0</v>
      </c>
      <c r="I842" s="13"/>
      <c r="J842" s="52">
        <f t="shared" si="94"/>
        <v>0</v>
      </c>
    </row>
    <row r="843" spans="1:10" ht="13.5" thickBot="1" x14ac:dyDescent="0.25">
      <c r="A843" s="2"/>
      <c r="B843" s="268"/>
      <c r="C843" s="6"/>
      <c r="D843" s="7" t="s">
        <v>1386</v>
      </c>
      <c r="E843" s="10"/>
      <c r="F843" s="10"/>
      <c r="G843" s="10"/>
      <c r="H843" s="10"/>
      <c r="I843" s="10"/>
      <c r="J843" s="10"/>
    </row>
    <row r="844" spans="1:10" ht="22.5" x14ac:dyDescent="0.2">
      <c r="A844" s="2"/>
      <c r="B844" s="260">
        <v>549</v>
      </c>
      <c r="C844" s="39" t="s">
        <v>1387</v>
      </c>
      <c r="D844" s="40" t="s">
        <v>1388</v>
      </c>
      <c r="E844" s="39" t="s">
        <v>438</v>
      </c>
      <c r="F844" s="41">
        <v>5.8940000000000001</v>
      </c>
      <c r="G844" s="13"/>
      <c r="H844" s="52">
        <f t="shared" ref="H844:H845" si="95">F844*G844</f>
        <v>0</v>
      </c>
      <c r="I844" s="13"/>
      <c r="J844" s="52">
        <f t="shared" ref="J844:J846" si="96">H844+I844</f>
        <v>0</v>
      </c>
    </row>
    <row r="845" spans="1:10" ht="23.25" thickBot="1" x14ac:dyDescent="0.25">
      <c r="A845" s="2"/>
      <c r="B845" s="260">
        <v>550</v>
      </c>
      <c r="C845" s="39" t="s">
        <v>1389</v>
      </c>
      <c r="D845" s="40" t="s">
        <v>1390</v>
      </c>
      <c r="E845" s="39" t="s">
        <v>411</v>
      </c>
      <c r="F845" s="41">
        <v>140.001</v>
      </c>
      <c r="G845" s="13"/>
      <c r="H845" s="52">
        <f t="shared" si="95"/>
        <v>0</v>
      </c>
      <c r="I845" s="13"/>
      <c r="J845" s="52">
        <f t="shared" si="96"/>
        <v>0</v>
      </c>
    </row>
    <row r="846" spans="1:10" ht="13.5" thickBot="1" x14ac:dyDescent="0.25">
      <c r="A846" s="2"/>
      <c r="B846" s="269"/>
      <c r="C846" s="37"/>
      <c r="D846" s="279" t="s">
        <v>3429</v>
      </c>
      <c r="E846" s="37"/>
      <c r="F846" s="36"/>
      <c r="G846" s="10"/>
      <c r="H846" s="52">
        <f>H848+H851+H852+H853+H854+H855+H856+H858+H859+H860+H861+H862</f>
        <v>0</v>
      </c>
      <c r="I846" s="13"/>
      <c r="J846" s="52">
        <f t="shared" si="96"/>
        <v>0</v>
      </c>
    </row>
    <row r="847" spans="1:10" ht="13.5" thickBot="1" x14ac:dyDescent="0.25">
      <c r="A847" s="2"/>
      <c r="B847" s="268"/>
      <c r="C847" s="6"/>
      <c r="D847" s="7" t="s">
        <v>1378</v>
      </c>
      <c r="E847" s="10"/>
      <c r="F847" s="10"/>
      <c r="G847" s="10"/>
      <c r="H847" s="10"/>
      <c r="I847" s="10"/>
      <c r="J847" s="10"/>
    </row>
    <row r="848" spans="1:10" ht="45" x14ac:dyDescent="0.2">
      <c r="A848" s="2"/>
      <c r="B848" s="260">
        <v>551</v>
      </c>
      <c r="C848" s="39" t="s">
        <v>1292</v>
      </c>
      <c r="D848" s="40" t="s">
        <v>1293</v>
      </c>
      <c r="E848" s="39" t="s">
        <v>358</v>
      </c>
      <c r="F848" s="41">
        <v>1342.242</v>
      </c>
      <c r="G848" s="52">
        <f>G849+G850*2</f>
        <v>0</v>
      </c>
      <c r="H848" s="52">
        <f>F848*G848</f>
        <v>0</v>
      </c>
      <c r="I848" s="13"/>
      <c r="J848" s="52">
        <f t="shared" ref="J848:J850" si="97">H848+I848</f>
        <v>0</v>
      </c>
    </row>
    <row r="849" spans="1:10" ht="22.5" x14ac:dyDescent="0.2">
      <c r="A849" s="2"/>
      <c r="B849" s="267" t="s">
        <v>3301</v>
      </c>
      <c r="C849" s="22" t="s">
        <v>1294</v>
      </c>
      <c r="D849" s="23" t="s">
        <v>1295</v>
      </c>
      <c r="E849" s="22" t="s">
        <v>358</v>
      </c>
      <c r="F849" s="24">
        <v>1342.242</v>
      </c>
      <c r="G849" s="62"/>
      <c r="H849" s="52">
        <f>F849*G849</f>
        <v>0</v>
      </c>
      <c r="I849" s="62"/>
      <c r="J849" s="52">
        <f t="shared" si="97"/>
        <v>0</v>
      </c>
    </row>
    <row r="850" spans="1:10" ht="33.75" x14ac:dyDescent="0.2">
      <c r="A850" s="2"/>
      <c r="B850" s="267" t="s">
        <v>3302</v>
      </c>
      <c r="C850" s="22" t="s">
        <v>1296</v>
      </c>
      <c r="D850" s="23" t="s">
        <v>1297</v>
      </c>
      <c r="E850" s="22" t="s">
        <v>358</v>
      </c>
      <c r="F850" s="24">
        <v>1342.242</v>
      </c>
      <c r="G850" s="62"/>
      <c r="H850" s="52">
        <f>F850*G850*2</f>
        <v>0</v>
      </c>
      <c r="I850" s="62"/>
      <c r="J850" s="52">
        <f t="shared" si="97"/>
        <v>0</v>
      </c>
    </row>
    <row r="851" spans="1:10" ht="22.5" x14ac:dyDescent="0.2">
      <c r="A851" s="2"/>
      <c r="B851" s="260">
        <v>552</v>
      </c>
      <c r="C851" s="39" t="s">
        <v>1224</v>
      </c>
      <c r="D851" s="40" t="s">
        <v>1305</v>
      </c>
      <c r="E851" s="39" t="s">
        <v>358</v>
      </c>
      <c r="F851" s="41">
        <v>1342.242</v>
      </c>
      <c r="G851" s="13"/>
      <c r="H851" s="52">
        <f t="shared" ref="H851:H856" si="98">F851*G851</f>
        <v>0</v>
      </c>
      <c r="I851" s="13"/>
      <c r="J851" s="52">
        <f t="shared" ref="J851:J856" si="99">H851+I851</f>
        <v>0</v>
      </c>
    </row>
    <row r="852" spans="1:10" ht="22.5" x14ac:dyDescent="0.2">
      <c r="A852" s="2"/>
      <c r="B852" s="260">
        <v>553</v>
      </c>
      <c r="C852" s="39" t="s">
        <v>1224</v>
      </c>
      <c r="D852" s="40" t="s">
        <v>1307</v>
      </c>
      <c r="E852" s="39" t="s">
        <v>358</v>
      </c>
      <c r="F852" s="41">
        <v>1342.242</v>
      </c>
      <c r="G852" s="13"/>
      <c r="H852" s="52">
        <f t="shared" si="98"/>
        <v>0</v>
      </c>
      <c r="I852" s="13"/>
      <c r="J852" s="52">
        <f t="shared" si="99"/>
        <v>0</v>
      </c>
    </row>
    <row r="853" spans="1:10" ht="22.5" x14ac:dyDescent="0.2">
      <c r="A853" s="2"/>
      <c r="B853" s="260">
        <v>554</v>
      </c>
      <c r="C853" s="39" t="s">
        <v>1224</v>
      </c>
      <c r="D853" s="40" t="s">
        <v>1309</v>
      </c>
      <c r="E853" s="39" t="s">
        <v>358</v>
      </c>
      <c r="F853" s="41">
        <v>1342.242</v>
      </c>
      <c r="G853" s="13"/>
      <c r="H853" s="52">
        <f t="shared" si="98"/>
        <v>0</v>
      </c>
      <c r="I853" s="13"/>
      <c r="J853" s="52">
        <f t="shared" si="99"/>
        <v>0</v>
      </c>
    </row>
    <row r="854" spans="1:10" ht="22.5" x14ac:dyDescent="0.2">
      <c r="A854" s="2"/>
      <c r="B854" s="260">
        <v>555</v>
      </c>
      <c r="C854" s="39" t="s">
        <v>1132</v>
      </c>
      <c r="D854" s="40" t="s">
        <v>1311</v>
      </c>
      <c r="E854" s="39" t="s">
        <v>438</v>
      </c>
      <c r="F854" s="41">
        <v>201.33600000000001</v>
      </c>
      <c r="G854" s="13"/>
      <c r="H854" s="52">
        <f t="shared" si="98"/>
        <v>0</v>
      </c>
      <c r="I854" s="13"/>
      <c r="J854" s="52">
        <f t="shared" si="99"/>
        <v>0</v>
      </c>
    </row>
    <row r="855" spans="1:10" ht="22.5" x14ac:dyDescent="0.2">
      <c r="A855" s="2"/>
      <c r="B855" s="260">
        <v>556</v>
      </c>
      <c r="C855" s="39" t="s">
        <v>1137</v>
      </c>
      <c r="D855" s="40" t="s">
        <v>1313</v>
      </c>
      <c r="E855" s="39" t="s">
        <v>1139</v>
      </c>
      <c r="F855" s="41">
        <v>18.12</v>
      </c>
      <c r="G855" s="13"/>
      <c r="H855" s="52">
        <f t="shared" si="98"/>
        <v>0</v>
      </c>
      <c r="I855" s="13"/>
      <c r="J855" s="52">
        <f t="shared" si="99"/>
        <v>0</v>
      </c>
    </row>
    <row r="856" spans="1:10" ht="23.25" thickBot="1" x14ac:dyDescent="0.25">
      <c r="A856" s="2"/>
      <c r="B856" s="260">
        <v>557</v>
      </c>
      <c r="C856" s="39" t="s">
        <v>1226</v>
      </c>
      <c r="D856" s="40" t="s">
        <v>1315</v>
      </c>
      <c r="E856" s="39" t="s">
        <v>438</v>
      </c>
      <c r="F856" s="41">
        <v>134.22399999999999</v>
      </c>
      <c r="G856" s="13"/>
      <c r="H856" s="52">
        <f t="shared" si="98"/>
        <v>0</v>
      </c>
      <c r="I856" s="13"/>
      <c r="J856" s="52">
        <f t="shared" si="99"/>
        <v>0</v>
      </c>
    </row>
    <row r="857" spans="1:10" ht="13.5" thickBot="1" x14ac:dyDescent="0.25">
      <c r="A857" s="2"/>
      <c r="B857" s="268"/>
      <c r="C857" s="6"/>
      <c r="D857" s="7" t="s">
        <v>1381</v>
      </c>
      <c r="E857" s="10"/>
      <c r="F857" s="10"/>
      <c r="G857" s="10"/>
      <c r="H857" s="10"/>
      <c r="I857" s="10"/>
      <c r="J857" s="10"/>
    </row>
    <row r="858" spans="1:10" ht="22.5" x14ac:dyDescent="0.2">
      <c r="A858" s="2"/>
      <c r="B858" s="260">
        <v>558</v>
      </c>
      <c r="C858" s="39" t="s">
        <v>1317</v>
      </c>
      <c r="D858" s="40" t="s">
        <v>1318</v>
      </c>
      <c r="E858" s="39" t="s">
        <v>411</v>
      </c>
      <c r="F858" s="41">
        <v>582.92600000000004</v>
      </c>
      <c r="G858" s="13"/>
      <c r="H858" s="52">
        <f t="shared" ref="H858:H862" si="100">F858*G858</f>
        <v>0</v>
      </c>
      <c r="I858" s="13"/>
      <c r="J858" s="52">
        <f t="shared" ref="J858:J863" si="101">H858+I858</f>
        <v>0</v>
      </c>
    </row>
    <row r="859" spans="1:10" ht="22.5" x14ac:dyDescent="0.2">
      <c r="A859" s="2"/>
      <c r="B859" s="260">
        <v>559</v>
      </c>
      <c r="C859" s="39" t="s">
        <v>1224</v>
      </c>
      <c r="D859" s="40" t="s">
        <v>1383</v>
      </c>
      <c r="E859" s="39" t="s">
        <v>358</v>
      </c>
      <c r="F859" s="41">
        <v>291.46300000000002</v>
      </c>
      <c r="G859" s="13"/>
      <c r="H859" s="52">
        <f t="shared" si="100"/>
        <v>0</v>
      </c>
      <c r="I859" s="13"/>
      <c r="J859" s="52">
        <f t="shared" si="101"/>
        <v>0</v>
      </c>
    </row>
    <row r="860" spans="1:10" ht="22.5" x14ac:dyDescent="0.2">
      <c r="A860" s="2"/>
      <c r="B860" s="260">
        <v>560</v>
      </c>
      <c r="C860" s="39" t="s">
        <v>1224</v>
      </c>
      <c r="D860" s="40" t="s">
        <v>1305</v>
      </c>
      <c r="E860" s="39" t="s">
        <v>358</v>
      </c>
      <c r="F860" s="41">
        <v>699.51099999999997</v>
      </c>
      <c r="G860" s="13"/>
      <c r="H860" s="52">
        <f t="shared" si="100"/>
        <v>0</v>
      </c>
      <c r="I860" s="13"/>
      <c r="J860" s="52">
        <f t="shared" si="101"/>
        <v>0</v>
      </c>
    </row>
    <row r="861" spans="1:10" ht="22.5" x14ac:dyDescent="0.2">
      <c r="A861" s="2"/>
      <c r="B861" s="260">
        <v>561</v>
      </c>
      <c r="C861" s="39" t="s">
        <v>1391</v>
      </c>
      <c r="D861" s="40" t="s">
        <v>1392</v>
      </c>
      <c r="E861" s="39" t="s">
        <v>411</v>
      </c>
      <c r="F861" s="41">
        <v>582.92600000000004</v>
      </c>
      <c r="G861" s="13"/>
      <c r="H861" s="52">
        <f t="shared" si="100"/>
        <v>0</v>
      </c>
      <c r="I861" s="13"/>
      <c r="J861" s="52">
        <f t="shared" si="101"/>
        <v>0</v>
      </c>
    </row>
    <row r="862" spans="1:10" ht="23.25" thickBot="1" x14ac:dyDescent="0.25">
      <c r="A862" s="2"/>
      <c r="B862" s="260">
        <v>562</v>
      </c>
      <c r="C862" s="39" t="s">
        <v>1226</v>
      </c>
      <c r="D862" s="40" t="s">
        <v>1393</v>
      </c>
      <c r="E862" s="39" t="s">
        <v>438</v>
      </c>
      <c r="F862" s="41">
        <v>78.694999999999993</v>
      </c>
      <c r="G862" s="13"/>
      <c r="H862" s="52">
        <f t="shared" si="100"/>
        <v>0</v>
      </c>
      <c r="I862" s="13"/>
      <c r="J862" s="52">
        <f t="shared" si="101"/>
        <v>0</v>
      </c>
    </row>
    <row r="863" spans="1:10" ht="13.5" thickBot="1" x14ac:dyDescent="0.25">
      <c r="A863" s="2"/>
      <c r="B863" s="269"/>
      <c r="C863" s="37"/>
      <c r="D863" s="279" t="s">
        <v>3430</v>
      </c>
      <c r="E863" s="37"/>
      <c r="F863" s="36"/>
      <c r="G863" s="10"/>
      <c r="H863" s="52">
        <f>H865+H866+H867+H868+H869+H870+H871+H872+H874+H875+H876+H877+H879+H880+H881+H882+H883+H884+H886+H887+H888+H889+H890</f>
        <v>0</v>
      </c>
      <c r="I863" s="13"/>
      <c r="J863" s="52">
        <f t="shared" si="101"/>
        <v>0</v>
      </c>
    </row>
    <row r="864" spans="1:10" ht="13.5" thickBot="1" x14ac:dyDescent="0.25">
      <c r="A864" s="2"/>
      <c r="B864" s="268"/>
      <c r="C864" s="6"/>
      <c r="D864" s="7" t="s">
        <v>1378</v>
      </c>
      <c r="E864" s="10"/>
      <c r="F864" s="10"/>
      <c r="G864" s="10"/>
      <c r="H864" s="10"/>
      <c r="I864" s="10"/>
      <c r="J864" s="10"/>
    </row>
    <row r="865" spans="1:10" ht="22.5" x14ac:dyDescent="0.2">
      <c r="A865" s="2"/>
      <c r="B865" s="260">
        <v>563</v>
      </c>
      <c r="C865" s="261" t="s">
        <v>1224</v>
      </c>
      <c r="D865" s="262" t="s">
        <v>1305</v>
      </c>
      <c r="E865" s="261" t="s">
        <v>358</v>
      </c>
      <c r="F865" s="263">
        <v>12986.862999999999</v>
      </c>
      <c r="G865" s="274"/>
      <c r="H865" s="275">
        <f t="shared" ref="H865" si="102">F865*G865</f>
        <v>0</v>
      </c>
      <c r="I865" s="274"/>
      <c r="J865" s="275">
        <f t="shared" ref="J865" si="103">H865+I865</f>
        <v>0</v>
      </c>
    </row>
    <row r="866" spans="1:10" ht="22.5" x14ac:dyDescent="0.2">
      <c r="A866" s="2"/>
      <c r="B866" s="267">
        <v>564</v>
      </c>
      <c r="C866" s="276" t="s">
        <v>1294</v>
      </c>
      <c r="D866" s="277" t="s">
        <v>555</v>
      </c>
      <c r="E866" s="261" t="s">
        <v>438</v>
      </c>
      <c r="F866" s="278">
        <v>3896.0590000000002</v>
      </c>
      <c r="G866" s="62"/>
      <c r="H866" s="52">
        <f>F866*G866</f>
        <v>0</v>
      </c>
      <c r="I866" s="62"/>
      <c r="J866" s="52">
        <f t="shared" ref="J866:J872" si="104">H866+I866</f>
        <v>0</v>
      </c>
    </row>
    <row r="867" spans="1:10" ht="22.5" x14ac:dyDescent="0.2">
      <c r="A867" s="2"/>
      <c r="B867" s="260">
        <v>565</v>
      </c>
      <c r="C867" s="39" t="s">
        <v>1224</v>
      </c>
      <c r="D867" s="40" t="s">
        <v>1305</v>
      </c>
      <c r="E867" s="39" t="s">
        <v>358</v>
      </c>
      <c r="F867" s="41">
        <v>12986.862999999999</v>
      </c>
      <c r="G867" s="62"/>
      <c r="H867" s="52">
        <f t="shared" ref="H867:H872" si="105">F867*G867</f>
        <v>0</v>
      </c>
      <c r="I867" s="62"/>
      <c r="J867" s="52">
        <f t="shared" si="104"/>
        <v>0</v>
      </c>
    </row>
    <row r="868" spans="1:10" ht="22.5" x14ac:dyDescent="0.2">
      <c r="A868" s="2"/>
      <c r="B868" s="267">
        <v>566</v>
      </c>
      <c r="C868" s="39" t="s">
        <v>1224</v>
      </c>
      <c r="D868" s="40" t="s">
        <v>1307</v>
      </c>
      <c r="E868" s="39" t="s">
        <v>358</v>
      </c>
      <c r="F868" s="41">
        <v>12986.862999999999</v>
      </c>
      <c r="G868" s="13"/>
      <c r="H868" s="52">
        <f t="shared" si="105"/>
        <v>0</v>
      </c>
      <c r="I868" s="13"/>
      <c r="J868" s="52">
        <f t="shared" si="104"/>
        <v>0</v>
      </c>
    </row>
    <row r="869" spans="1:10" ht="22.5" x14ac:dyDescent="0.2">
      <c r="A869" s="2"/>
      <c r="B869" s="260">
        <v>567</v>
      </c>
      <c r="C869" s="39" t="s">
        <v>1224</v>
      </c>
      <c r="D869" s="40" t="s">
        <v>1309</v>
      </c>
      <c r="E869" s="39" t="s">
        <v>358</v>
      </c>
      <c r="F869" s="41">
        <v>12986.862999999999</v>
      </c>
      <c r="G869" s="13"/>
      <c r="H869" s="52">
        <f t="shared" si="105"/>
        <v>0</v>
      </c>
      <c r="I869" s="13"/>
      <c r="J869" s="52">
        <f t="shared" si="104"/>
        <v>0</v>
      </c>
    </row>
    <row r="870" spans="1:10" ht="22.5" x14ac:dyDescent="0.2">
      <c r="A870" s="2"/>
      <c r="B870" s="267">
        <v>568</v>
      </c>
      <c r="C870" s="39" t="s">
        <v>1132</v>
      </c>
      <c r="D870" s="40" t="s">
        <v>1311</v>
      </c>
      <c r="E870" s="39" t="s">
        <v>438</v>
      </c>
      <c r="F870" s="41">
        <v>1948.029</v>
      </c>
      <c r="G870" s="13"/>
      <c r="H870" s="52">
        <f t="shared" si="105"/>
        <v>0</v>
      </c>
      <c r="I870" s="13"/>
      <c r="J870" s="52">
        <f t="shared" si="104"/>
        <v>0</v>
      </c>
    </row>
    <row r="871" spans="1:10" ht="22.5" x14ac:dyDescent="0.2">
      <c r="A871" s="2"/>
      <c r="B871" s="260">
        <v>569</v>
      </c>
      <c r="C871" s="39" t="s">
        <v>1137</v>
      </c>
      <c r="D871" s="40" t="s">
        <v>1313</v>
      </c>
      <c r="E871" s="39" t="s">
        <v>1139</v>
      </c>
      <c r="F871" s="41">
        <v>175.32300000000001</v>
      </c>
      <c r="G871" s="13"/>
      <c r="H871" s="52">
        <f t="shared" si="105"/>
        <v>0</v>
      </c>
      <c r="I871" s="13"/>
      <c r="J871" s="52">
        <f t="shared" si="104"/>
        <v>0</v>
      </c>
    </row>
    <row r="872" spans="1:10" ht="23.25" thickBot="1" x14ac:dyDescent="0.25">
      <c r="A872" s="2"/>
      <c r="B872" s="267">
        <v>570</v>
      </c>
      <c r="C872" s="39" t="s">
        <v>1226</v>
      </c>
      <c r="D872" s="40" t="s">
        <v>1315</v>
      </c>
      <c r="E872" s="39" t="s">
        <v>438</v>
      </c>
      <c r="F872" s="41">
        <v>1298.6859999999999</v>
      </c>
      <c r="G872" s="13"/>
      <c r="H872" s="52">
        <f t="shared" si="105"/>
        <v>0</v>
      </c>
      <c r="I872" s="13"/>
      <c r="J872" s="52">
        <f t="shared" si="104"/>
        <v>0</v>
      </c>
    </row>
    <row r="873" spans="1:10" ht="13.5" thickBot="1" x14ac:dyDescent="0.25">
      <c r="A873" s="2"/>
      <c r="B873" s="268"/>
      <c r="C873" s="6"/>
      <c r="D873" s="7" t="s">
        <v>1396</v>
      </c>
      <c r="E873" s="10"/>
      <c r="F873" s="10"/>
      <c r="G873" s="10"/>
      <c r="H873" s="10"/>
      <c r="I873" s="10"/>
      <c r="J873" s="10"/>
    </row>
    <row r="874" spans="1:10" ht="22.5" x14ac:dyDescent="0.2">
      <c r="A874" s="2"/>
      <c r="B874" s="260">
        <v>571</v>
      </c>
      <c r="C874" s="39" t="s">
        <v>1129</v>
      </c>
      <c r="D874" s="40" t="s">
        <v>1130</v>
      </c>
      <c r="E874" s="39" t="s">
        <v>438</v>
      </c>
      <c r="F874" s="41">
        <v>20.47</v>
      </c>
      <c r="G874" s="13"/>
      <c r="H874" s="52">
        <f t="shared" ref="H874:H877" si="106">F874*G874</f>
        <v>0</v>
      </c>
      <c r="I874" s="13"/>
      <c r="J874" s="52">
        <f t="shared" ref="J874:J877" si="107">H874+I874</f>
        <v>0</v>
      </c>
    </row>
    <row r="875" spans="1:10" ht="22.5" x14ac:dyDescent="0.2">
      <c r="A875" s="2"/>
      <c r="B875" s="260">
        <v>572</v>
      </c>
      <c r="C875" s="39" t="s">
        <v>1322</v>
      </c>
      <c r="D875" s="40" t="s">
        <v>1397</v>
      </c>
      <c r="E875" s="39" t="s">
        <v>438</v>
      </c>
      <c r="F875" s="41">
        <v>66.992000000000004</v>
      </c>
      <c r="G875" s="13"/>
      <c r="H875" s="52">
        <f t="shared" si="106"/>
        <v>0</v>
      </c>
      <c r="I875" s="13"/>
      <c r="J875" s="52">
        <f t="shared" si="107"/>
        <v>0</v>
      </c>
    </row>
    <row r="876" spans="1:10" ht="22.5" x14ac:dyDescent="0.2">
      <c r="A876" s="2"/>
      <c r="B876" s="260">
        <v>573</v>
      </c>
      <c r="C876" s="39" t="s">
        <v>1137</v>
      </c>
      <c r="D876" s="40" t="s">
        <v>1398</v>
      </c>
      <c r="E876" s="39" t="s">
        <v>1139</v>
      </c>
      <c r="F876" s="41">
        <v>9.3789999999999996</v>
      </c>
      <c r="G876" s="13"/>
      <c r="H876" s="52">
        <f t="shared" si="106"/>
        <v>0</v>
      </c>
      <c r="I876" s="13"/>
      <c r="J876" s="52">
        <f t="shared" si="107"/>
        <v>0</v>
      </c>
    </row>
    <row r="877" spans="1:10" ht="23.25" thickBot="1" x14ac:dyDescent="0.25">
      <c r="A877" s="2"/>
      <c r="B877" s="260">
        <v>574</v>
      </c>
      <c r="C877" s="39" t="s">
        <v>1224</v>
      </c>
      <c r="D877" s="40" t="s">
        <v>1383</v>
      </c>
      <c r="E877" s="39" t="s">
        <v>358</v>
      </c>
      <c r="F877" s="41">
        <v>93.045000000000002</v>
      </c>
      <c r="G877" s="13"/>
      <c r="H877" s="52">
        <f t="shared" si="106"/>
        <v>0</v>
      </c>
      <c r="I877" s="13"/>
      <c r="J877" s="52">
        <f t="shared" si="107"/>
        <v>0</v>
      </c>
    </row>
    <row r="878" spans="1:10" ht="13.5" thickBot="1" x14ac:dyDescent="0.25">
      <c r="A878" s="2"/>
      <c r="B878" s="268"/>
      <c r="C878" s="6"/>
      <c r="D878" s="7" t="s">
        <v>1399</v>
      </c>
      <c r="E878" s="10"/>
      <c r="F878" s="10"/>
      <c r="G878" s="10"/>
      <c r="H878" s="10"/>
      <c r="I878" s="10"/>
      <c r="J878" s="10"/>
    </row>
    <row r="879" spans="1:10" ht="22.5" x14ac:dyDescent="0.2">
      <c r="A879" s="2"/>
      <c r="B879" s="260">
        <v>575</v>
      </c>
      <c r="C879" s="39" t="s">
        <v>1129</v>
      </c>
      <c r="D879" s="40" t="s">
        <v>1130</v>
      </c>
      <c r="E879" s="39" t="s">
        <v>438</v>
      </c>
      <c r="F879" s="41">
        <v>36.262</v>
      </c>
      <c r="G879" s="13"/>
      <c r="H879" s="52">
        <f t="shared" ref="H879:H884" si="108">F879*G879</f>
        <v>0</v>
      </c>
      <c r="I879" s="13"/>
      <c r="J879" s="52">
        <f t="shared" ref="J879:J884" si="109">H879+I879</f>
        <v>0</v>
      </c>
    </row>
    <row r="880" spans="1:10" ht="22.5" x14ac:dyDescent="0.2">
      <c r="A880" s="2"/>
      <c r="B880" s="260">
        <v>575</v>
      </c>
      <c r="C880" s="39" t="s">
        <v>1322</v>
      </c>
      <c r="D880" s="40" t="s">
        <v>1397</v>
      </c>
      <c r="E880" s="39" t="s">
        <v>438</v>
      </c>
      <c r="F880" s="41">
        <v>151.63900000000001</v>
      </c>
      <c r="G880" s="13"/>
      <c r="H880" s="52">
        <f t="shared" si="108"/>
        <v>0</v>
      </c>
      <c r="I880" s="13"/>
      <c r="J880" s="52">
        <f t="shared" si="109"/>
        <v>0</v>
      </c>
    </row>
    <row r="881" spans="1:10" ht="22.5" x14ac:dyDescent="0.2">
      <c r="A881" s="2"/>
      <c r="B881" s="260">
        <v>576</v>
      </c>
      <c r="C881" s="39" t="s">
        <v>1137</v>
      </c>
      <c r="D881" s="40" t="s">
        <v>1398</v>
      </c>
      <c r="E881" s="39" t="s">
        <v>1139</v>
      </c>
      <c r="F881" s="41">
        <v>21.228999999999999</v>
      </c>
      <c r="G881" s="13"/>
      <c r="H881" s="52">
        <f t="shared" si="108"/>
        <v>0</v>
      </c>
      <c r="I881" s="13"/>
      <c r="J881" s="52">
        <f t="shared" si="109"/>
        <v>0</v>
      </c>
    </row>
    <row r="882" spans="1:10" ht="22.5" x14ac:dyDescent="0.2">
      <c r="A882" s="2"/>
      <c r="B882" s="260">
        <v>577</v>
      </c>
      <c r="C882" s="39" t="s">
        <v>1224</v>
      </c>
      <c r="D882" s="40" t="s">
        <v>1383</v>
      </c>
      <c r="E882" s="39" t="s">
        <v>358</v>
      </c>
      <c r="F882" s="41">
        <v>197.79</v>
      </c>
      <c r="G882" s="13"/>
      <c r="H882" s="52">
        <f t="shared" si="108"/>
        <v>0</v>
      </c>
      <c r="I882" s="13"/>
      <c r="J882" s="52">
        <f t="shared" si="109"/>
        <v>0</v>
      </c>
    </row>
    <row r="883" spans="1:10" ht="33.75" x14ac:dyDescent="0.2">
      <c r="A883" s="2"/>
      <c r="B883" s="260">
        <v>578</v>
      </c>
      <c r="C883" s="39" t="s">
        <v>351</v>
      </c>
      <c r="D883" s="40" t="s">
        <v>1400</v>
      </c>
      <c r="E883" s="39" t="s">
        <v>411</v>
      </c>
      <c r="F883" s="41">
        <v>659.3</v>
      </c>
      <c r="G883" s="13"/>
      <c r="H883" s="52">
        <f t="shared" si="108"/>
        <v>0</v>
      </c>
      <c r="I883" s="13"/>
      <c r="J883" s="52">
        <f t="shared" si="109"/>
        <v>0</v>
      </c>
    </row>
    <row r="884" spans="1:10" ht="23.25" thickBot="1" x14ac:dyDescent="0.25">
      <c r="A884" s="2"/>
      <c r="B884" s="260">
        <v>579</v>
      </c>
      <c r="C884" s="39" t="s">
        <v>1366</v>
      </c>
      <c r="D884" s="40" t="s">
        <v>1367</v>
      </c>
      <c r="E884" s="39" t="s">
        <v>411</v>
      </c>
      <c r="F884" s="41">
        <v>329.65</v>
      </c>
      <c r="G884" s="13"/>
      <c r="H884" s="52">
        <f t="shared" si="108"/>
        <v>0</v>
      </c>
      <c r="I884" s="13"/>
      <c r="J884" s="52">
        <f t="shared" si="109"/>
        <v>0</v>
      </c>
    </row>
    <row r="885" spans="1:10" ht="13.5" thickBot="1" x14ac:dyDescent="0.25">
      <c r="A885" s="2"/>
      <c r="B885" s="268"/>
      <c r="C885" s="6"/>
      <c r="D885" s="7" t="s">
        <v>1401</v>
      </c>
      <c r="E885" s="10"/>
      <c r="F885" s="10"/>
      <c r="G885" s="10"/>
      <c r="H885" s="10"/>
      <c r="I885" s="10"/>
      <c r="J885" s="10"/>
    </row>
    <row r="886" spans="1:10" ht="22.5" x14ac:dyDescent="0.2">
      <c r="A886" s="2"/>
      <c r="B886" s="260">
        <v>580</v>
      </c>
      <c r="C886" s="39" t="s">
        <v>1317</v>
      </c>
      <c r="D886" s="40" t="s">
        <v>1318</v>
      </c>
      <c r="E886" s="39" t="s">
        <v>411</v>
      </c>
      <c r="F886" s="41">
        <v>455.404</v>
      </c>
      <c r="G886" s="13"/>
      <c r="H886" s="52">
        <f t="shared" ref="H886:H890" si="110">F886*G886</f>
        <v>0</v>
      </c>
      <c r="I886" s="13"/>
      <c r="J886" s="52">
        <f t="shared" ref="J886:J890" si="111">H886+I886</f>
        <v>0</v>
      </c>
    </row>
    <row r="887" spans="1:10" ht="22.5" x14ac:dyDescent="0.2">
      <c r="A887" s="2"/>
      <c r="B887" s="260">
        <v>581</v>
      </c>
      <c r="C887" s="39" t="s">
        <v>1224</v>
      </c>
      <c r="D887" s="40" t="s">
        <v>1383</v>
      </c>
      <c r="E887" s="39" t="s">
        <v>358</v>
      </c>
      <c r="F887" s="41">
        <v>227.702</v>
      </c>
      <c r="G887" s="13"/>
      <c r="H887" s="52">
        <f t="shared" si="110"/>
        <v>0</v>
      </c>
      <c r="I887" s="13"/>
      <c r="J887" s="52">
        <f t="shared" si="111"/>
        <v>0</v>
      </c>
    </row>
    <row r="888" spans="1:10" ht="22.5" x14ac:dyDescent="0.2">
      <c r="A888" s="2"/>
      <c r="B888" s="260">
        <v>582</v>
      </c>
      <c r="C888" s="39" t="s">
        <v>1224</v>
      </c>
      <c r="D888" s="40" t="s">
        <v>1305</v>
      </c>
      <c r="E888" s="39" t="s">
        <v>358</v>
      </c>
      <c r="F888" s="41">
        <v>546.48599999999999</v>
      </c>
      <c r="G888" s="13"/>
      <c r="H888" s="52">
        <f t="shared" si="110"/>
        <v>0</v>
      </c>
      <c r="I888" s="13"/>
      <c r="J888" s="52">
        <f t="shared" si="111"/>
        <v>0</v>
      </c>
    </row>
    <row r="889" spans="1:10" ht="22.5" x14ac:dyDescent="0.2">
      <c r="A889" s="2"/>
      <c r="B889" s="260">
        <v>583</v>
      </c>
      <c r="C889" s="39" t="s">
        <v>1391</v>
      </c>
      <c r="D889" s="40" t="s">
        <v>1392</v>
      </c>
      <c r="E889" s="39" t="s">
        <v>411</v>
      </c>
      <c r="F889" s="41">
        <v>455.404</v>
      </c>
      <c r="G889" s="13"/>
      <c r="H889" s="52">
        <f t="shared" si="110"/>
        <v>0</v>
      </c>
      <c r="I889" s="13"/>
      <c r="J889" s="52">
        <f t="shared" si="111"/>
        <v>0</v>
      </c>
    </row>
    <row r="890" spans="1:10" ht="23.25" thickBot="1" x14ac:dyDescent="0.25">
      <c r="A890" s="2"/>
      <c r="B890" s="260">
        <v>584</v>
      </c>
      <c r="C890" s="39" t="s">
        <v>1226</v>
      </c>
      <c r="D890" s="40" t="s">
        <v>1393</v>
      </c>
      <c r="E890" s="39" t="s">
        <v>438</v>
      </c>
      <c r="F890" s="41">
        <v>61.48</v>
      </c>
      <c r="G890" s="13"/>
      <c r="H890" s="52">
        <f t="shared" si="110"/>
        <v>0</v>
      </c>
      <c r="I890" s="13"/>
      <c r="J890" s="52">
        <f t="shared" si="111"/>
        <v>0</v>
      </c>
    </row>
    <row r="891" spans="1:10" ht="13.5" thickBot="1" x14ac:dyDescent="0.25">
      <c r="A891" s="2"/>
      <c r="B891" s="269"/>
      <c r="C891" s="37"/>
      <c r="D891" s="279" t="s">
        <v>3431</v>
      </c>
      <c r="E891" s="37"/>
      <c r="F891" s="36"/>
      <c r="G891" s="10"/>
      <c r="H891" s="52">
        <f>H892</f>
        <v>0</v>
      </c>
      <c r="I891" s="13"/>
      <c r="J891" s="52"/>
    </row>
    <row r="892" spans="1:10" ht="34.5" thickBot="1" x14ac:dyDescent="0.25">
      <c r="A892" s="2"/>
      <c r="B892" s="261">
        <v>585</v>
      </c>
      <c r="C892" s="39" t="s">
        <v>351</v>
      </c>
      <c r="D892" s="40" t="s">
        <v>1402</v>
      </c>
      <c r="E892" s="39" t="s">
        <v>371</v>
      </c>
      <c r="F892" s="41">
        <v>1</v>
      </c>
      <c r="G892" s="13"/>
      <c r="H892" s="52">
        <f t="shared" ref="H892" si="112">F892*G892</f>
        <v>0</v>
      </c>
      <c r="I892" s="13"/>
      <c r="J892" s="52">
        <f t="shared" ref="J892" si="113">H892+I892</f>
        <v>0</v>
      </c>
    </row>
    <row r="893" spans="1:10" ht="13.5" thickBot="1" x14ac:dyDescent="0.25">
      <c r="A893" s="2"/>
      <c r="B893" s="269"/>
      <c r="C893" s="37"/>
      <c r="D893" s="279" t="s">
        <v>3432</v>
      </c>
      <c r="E893" s="37"/>
      <c r="F893" s="36"/>
      <c r="G893" s="10"/>
      <c r="H893" s="52">
        <f>H894+H895</f>
        <v>0</v>
      </c>
      <c r="I893" s="13"/>
      <c r="J893" s="52"/>
    </row>
    <row r="894" spans="1:10" ht="22.5" x14ac:dyDescent="0.2">
      <c r="A894" s="2"/>
      <c r="B894" s="261">
        <v>586</v>
      </c>
      <c r="C894" s="39" t="s">
        <v>1403</v>
      </c>
      <c r="D894" s="40" t="s">
        <v>1404</v>
      </c>
      <c r="E894" s="39" t="s">
        <v>438</v>
      </c>
      <c r="F894" s="41">
        <v>0.75700000000000001</v>
      </c>
      <c r="G894" s="13"/>
      <c r="H894" s="52">
        <f t="shared" ref="H894:H895" si="114">F894*G894</f>
        <v>0</v>
      </c>
      <c r="I894" s="13"/>
      <c r="J894" s="52">
        <f t="shared" ref="J894:J895" si="115">H894+I894</f>
        <v>0</v>
      </c>
    </row>
    <row r="895" spans="1:10" ht="23.25" thickBot="1" x14ac:dyDescent="0.25">
      <c r="A895" s="2"/>
      <c r="B895" s="261">
        <v>587</v>
      </c>
      <c r="C895" s="39" t="s">
        <v>1137</v>
      </c>
      <c r="D895" s="40" t="s">
        <v>1405</v>
      </c>
      <c r="E895" s="39" t="s">
        <v>1139</v>
      </c>
      <c r="F895" s="41">
        <v>0.106</v>
      </c>
      <c r="G895" s="13"/>
      <c r="H895" s="52">
        <f t="shared" si="114"/>
        <v>0</v>
      </c>
      <c r="I895" s="13"/>
      <c r="J895" s="52">
        <f t="shared" si="115"/>
        <v>0</v>
      </c>
    </row>
    <row r="896" spans="1:10" ht="13.5" thickBot="1" x14ac:dyDescent="0.25">
      <c r="A896" s="2"/>
      <c r="B896" s="269"/>
      <c r="C896" s="37"/>
      <c r="D896" s="279" t="s">
        <v>3433</v>
      </c>
      <c r="E896" s="37"/>
      <c r="F896" s="36"/>
      <c r="G896" s="10"/>
      <c r="H896" s="52">
        <f>H897+H913</f>
        <v>0</v>
      </c>
      <c r="I896" s="13"/>
      <c r="J896" s="52"/>
    </row>
    <row r="897" spans="1:10" ht="13.5" thickBot="1" x14ac:dyDescent="0.25">
      <c r="A897" s="2"/>
      <c r="B897" s="269"/>
      <c r="C897" s="37"/>
      <c r="D897" s="279" t="s">
        <v>3434</v>
      </c>
      <c r="E897" s="37"/>
      <c r="F897" s="36"/>
      <c r="G897" s="10"/>
      <c r="H897" s="52">
        <f>H898+H899+H900+H901+H902+H906+H910+H911+H912</f>
        <v>0</v>
      </c>
      <c r="I897" s="13"/>
      <c r="J897" s="52"/>
    </row>
    <row r="898" spans="1:10" ht="22.5" x14ac:dyDescent="0.2">
      <c r="A898" s="2"/>
      <c r="B898" s="260">
        <v>588</v>
      </c>
      <c r="C898" s="39" t="s">
        <v>1115</v>
      </c>
      <c r="D898" s="40" t="s">
        <v>1116</v>
      </c>
      <c r="E898" s="39" t="s">
        <v>438</v>
      </c>
      <c r="F898" s="41">
        <v>37.421999999999997</v>
      </c>
      <c r="G898" s="13"/>
      <c r="H898" s="52">
        <f t="shared" ref="H898:H901" si="116">F898*G898</f>
        <v>0</v>
      </c>
      <c r="I898" s="13"/>
      <c r="J898" s="52">
        <f t="shared" ref="J898:J901" si="117">H898+I898</f>
        <v>0</v>
      </c>
    </row>
    <row r="899" spans="1:10" ht="22.5" x14ac:dyDescent="0.2">
      <c r="A899" s="2"/>
      <c r="B899" s="260">
        <v>589</v>
      </c>
      <c r="C899" s="39" t="s">
        <v>1118</v>
      </c>
      <c r="D899" s="40" t="s">
        <v>1119</v>
      </c>
      <c r="E899" s="39" t="s">
        <v>438</v>
      </c>
      <c r="F899" s="41">
        <v>25.515000000000001</v>
      </c>
      <c r="G899" s="13"/>
      <c r="H899" s="52">
        <f t="shared" si="116"/>
        <v>0</v>
      </c>
      <c r="I899" s="13"/>
      <c r="J899" s="52">
        <f t="shared" si="117"/>
        <v>0</v>
      </c>
    </row>
    <row r="900" spans="1:10" ht="22.5" x14ac:dyDescent="0.2">
      <c r="A900" s="2"/>
      <c r="B900" s="260">
        <v>590</v>
      </c>
      <c r="C900" s="39" t="s">
        <v>1129</v>
      </c>
      <c r="D900" s="40" t="s">
        <v>1130</v>
      </c>
      <c r="E900" s="39" t="s">
        <v>438</v>
      </c>
      <c r="F900" s="41">
        <v>0.41799999999999998</v>
      </c>
      <c r="G900" s="13"/>
      <c r="H900" s="52">
        <f t="shared" si="116"/>
        <v>0</v>
      </c>
      <c r="I900" s="13"/>
      <c r="J900" s="52">
        <f t="shared" si="117"/>
        <v>0</v>
      </c>
    </row>
    <row r="901" spans="1:10" ht="23.25" thickBot="1" x14ac:dyDescent="0.25">
      <c r="A901" s="2"/>
      <c r="B901" s="260">
        <v>591</v>
      </c>
      <c r="C901" s="39" t="s">
        <v>1132</v>
      </c>
      <c r="D901" s="40" t="s">
        <v>1133</v>
      </c>
      <c r="E901" s="39" t="s">
        <v>438</v>
      </c>
      <c r="F901" s="41">
        <v>1.1339999999999999</v>
      </c>
      <c r="G901" s="13"/>
      <c r="H901" s="52">
        <f t="shared" si="116"/>
        <v>0</v>
      </c>
      <c r="I901" s="13"/>
      <c r="J901" s="52">
        <f t="shared" si="117"/>
        <v>0</v>
      </c>
    </row>
    <row r="902" spans="1:10" ht="45.75" thickBot="1" x14ac:dyDescent="0.25">
      <c r="A902" s="2"/>
      <c r="B902" s="260">
        <v>592</v>
      </c>
      <c r="C902" s="39" t="s">
        <v>1145</v>
      </c>
      <c r="D902" s="40" t="s">
        <v>1406</v>
      </c>
      <c r="E902" s="39" t="s">
        <v>358</v>
      </c>
      <c r="F902" s="41">
        <v>17</v>
      </c>
      <c r="G902" s="56"/>
      <c r="H902" s="52">
        <f>H903+H904+H905</f>
        <v>0</v>
      </c>
      <c r="I902" s="62"/>
      <c r="J902" s="52">
        <f t="shared" ref="J902:J909" si="118">H902+I902</f>
        <v>0</v>
      </c>
    </row>
    <row r="903" spans="1:10" ht="33.75" x14ac:dyDescent="0.2">
      <c r="A903" s="2"/>
      <c r="B903" s="267" t="s">
        <v>3304</v>
      </c>
      <c r="C903" s="22" t="s">
        <v>1147</v>
      </c>
      <c r="D903" s="23" t="s">
        <v>1148</v>
      </c>
      <c r="E903" s="22" t="s">
        <v>358</v>
      </c>
      <c r="F903" s="24">
        <v>17</v>
      </c>
      <c r="G903" s="62"/>
      <c r="H903" s="52">
        <f>F903*G903</f>
        <v>0</v>
      </c>
      <c r="I903" s="62"/>
      <c r="J903" s="52">
        <f t="shared" si="118"/>
        <v>0</v>
      </c>
    </row>
    <row r="904" spans="1:10" ht="56.25" x14ac:dyDescent="0.2">
      <c r="A904" s="2"/>
      <c r="B904" s="267" t="s">
        <v>3305</v>
      </c>
      <c r="C904" s="22" t="s">
        <v>1407</v>
      </c>
      <c r="D904" s="23" t="s">
        <v>1408</v>
      </c>
      <c r="E904" s="22" t="s">
        <v>358</v>
      </c>
      <c r="F904" s="24">
        <v>17</v>
      </c>
      <c r="G904" s="62"/>
      <c r="H904" s="52">
        <f>F904*G904*15</f>
        <v>0</v>
      </c>
      <c r="I904" s="62"/>
      <c r="J904" s="52">
        <f t="shared" si="118"/>
        <v>0</v>
      </c>
    </row>
    <row r="905" spans="1:10" ht="34.5" thickBot="1" x14ac:dyDescent="0.25">
      <c r="A905" s="2"/>
      <c r="B905" s="267" t="s">
        <v>3306</v>
      </c>
      <c r="C905" s="22" t="s">
        <v>351</v>
      </c>
      <c r="D905" s="23" t="s">
        <v>1150</v>
      </c>
      <c r="E905" s="22" t="s">
        <v>1151</v>
      </c>
      <c r="F905" s="24">
        <v>3400</v>
      </c>
      <c r="G905" s="62"/>
      <c r="H905" s="52">
        <f>F905*G905</f>
        <v>0</v>
      </c>
      <c r="I905" s="62"/>
      <c r="J905" s="52">
        <f t="shared" si="118"/>
        <v>0</v>
      </c>
    </row>
    <row r="906" spans="1:10" ht="45.75" thickBot="1" x14ac:dyDescent="0.25">
      <c r="A906" s="2"/>
      <c r="B906" s="260">
        <v>593</v>
      </c>
      <c r="C906" s="39" t="s">
        <v>1162</v>
      </c>
      <c r="D906" s="40" t="s">
        <v>1409</v>
      </c>
      <c r="E906" s="39" t="s">
        <v>358</v>
      </c>
      <c r="F906" s="41">
        <v>3.14</v>
      </c>
      <c r="G906" s="56"/>
      <c r="H906" s="52">
        <f>H907+H908+H909</f>
        <v>0</v>
      </c>
      <c r="I906" s="62"/>
      <c r="J906" s="52">
        <f t="shared" si="118"/>
        <v>0</v>
      </c>
    </row>
    <row r="907" spans="1:10" ht="33.75" x14ac:dyDescent="0.2">
      <c r="A907" s="2"/>
      <c r="B907" s="267" t="s">
        <v>3303</v>
      </c>
      <c r="C907" s="22" t="s">
        <v>1164</v>
      </c>
      <c r="D907" s="23" t="s">
        <v>1165</v>
      </c>
      <c r="E907" s="22" t="s">
        <v>358</v>
      </c>
      <c r="F907" s="24">
        <v>3.14</v>
      </c>
      <c r="G907" s="62"/>
      <c r="H907" s="52">
        <f>F907*G907</f>
        <v>0</v>
      </c>
      <c r="I907" s="62"/>
      <c r="J907" s="52">
        <f t="shared" si="118"/>
        <v>0</v>
      </c>
    </row>
    <row r="908" spans="1:10" ht="56.25" x14ac:dyDescent="0.2">
      <c r="A908" s="2"/>
      <c r="B908" s="267" t="s">
        <v>3307</v>
      </c>
      <c r="C908" s="22" t="s">
        <v>1412</v>
      </c>
      <c r="D908" s="23" t="s">
        <v>1413</v>
      </c>
      <c r="E908" s="22" t="s">
        <v>358</v>
      </c>
      <c r="F908" s="24">
        <v>3.14</v>
      </c>
      <c r="G908" s="62"/>
      <c r="H908" s="52">
        <f>F908*G908*15</f>
        <v>0</v>
      </c>
      <c r="I908" s="62"/>
      <c r="J908" s="52">
        <f t="shared" si="118"/>
        <v>0</v>
      </c>
    </row>
    <row r="909" spans="1:10" ht="33.75" x14ac:dyDescent="0.2">
      <c r="A909" s="2"/>
      <c r="B909" s="267" t="s">
        <v>3308</v>
      </c>
      <c r="C909" s="22" t="s">
        <v>351</v>
      </c>
      <c r="D909" s="23" t="s">
        <v>1167</v>
      </c>
      <c r="E909" s="22" t="s">
        <v>1151</v>
      </c>
      <c r="F909" s="24">
        <v>314</v>
      </c>
      <c r="G909" s="62"/>
      <c r="H909" s="52">
        <f>F909*G909</f>
        <v>0</v>
      </c>
      <c r="I909" s="62"/>
      <c r="J909" s="52">
        <f t="shared" si="118"/>
        <v>0</v>
      </c>
    </row>
    <row r="910" spans="1:10" ht="22.5" x14ac:dyDescent="0.2">
      <c r="A910" s="2"/>
      <c r="B910" s="260">
        <v>594</v>
      </c>
      <c r="C910" s="39" t="s">
        <v>1137</v>
      </c>
      <c r="D910" s="40" t="s">
        <v>1325</v>
      </c>
      <c r="E910" s="39" t="s">
        <v>1139</v>
      </c>
      <c r="F910" s="41">
        <v>0.77100000000000002</v>
      </c>
      <c r="G910" s="62"/>
      <c r="H910" s="52">
        <f t="shared" ref="H910:H912" si="119">F910*G910</f>
        <v>0</v>
      </c>
      <c r="I910" s="62"/>
      <c r="J910" s="52">
        <f t="shared" ref="J910:J913" si="120">H910+I910</f>
        <v>0</v>
      </c>
    </row>
    <row r="911" spans="1:10" ht="33.75" x14ac:dyDescent="0.2">
      <c r="A911" s="2"/>
      <c r="B911" s="260">
        <v>595</v>
      </c>
      <c r="C911" s="39" t="s">
        <v>351</v>
      </c>
      <c r="D911" s="40" t="s">
        <v>1414</v>
      </c>
      <c r="E911" s="39" t="s">
        <v>353</v>
      </c>
      <c r="F911" s="41">
        <v>1</v>
      </c>
      <c r="G911" s="13"/>
      <c r="H911" s="52">
        <f t="shared" si="119"/>
        <v>0</v>
      </c>
      <c r="I911" s="13"/>
      <c r="J911" s="52">
        <f t="shared" si="120"/>
        <v>0</v>
      </c>
    </row>
    <row r="912" spans="1:10" ht="23.25" thickBot="1" x14ac:dyDescent="0.25">
      <c r="A912" s="2"/>
      <c r="B912" s="260">
        <v>596</v>
      </c>
      <c r="C912" s="39" t="s">
        <v>1415</v>
      </c>
      <c r="D912" s="40" t="s">
        <v>1416</v>
      </c>
      <c r="E912" s="39" t="s">
        <v>353</v>
      </c>
      <c r="F912" s="41">
        <v>8</v>
      </c>
      <c r="G912" s="13"/>
      <c r="H912" s="52">
        <f t="shared" si="119"/>
        <v>0</v>
      </c>
      <c r="I912" s="13"/>
      <c r="J912" s="52">
        <f t="shared" si="120"/>
        <v>0</v>
      </c>
    </row>
    <row r="913" spans="1:10" ht="13.5" thickBot="1" x14ac:dyDescent="0.25">
      <c r="A913" s="2"/>
      <c r="B913" s="269"/>
      <c r="C913" s="37"/>
      <c r="D913" s="279" t="s">
        <v>3435</v>
      </c>
      <c r="E913" s="37"/>
      <c r="F913" s="36"/>
      <c r="G913" s="10"/>
      <c r="H913" s="52">
        <f>H914+H915+H916+H917+H918+H922+H926+H927+H928+H929</f>
        <v>0</v>
      </c>
      <c r="I913" s="13"/>
      <c r="J913" s="52">
        <f t="shared" si="120"/>
        <v>0</v>
      </c>
    </row>
    <row r="914" spans="1:10" ht="22.5" x14ac:dyDescent="0.2">
      <c r="A914" s="2"/>
      <c r="B914" s="260">
        <v>597</v>
      </c>
      <c r="C914" s="39" t="s">
        <v>1115</v>
      </c>
      <c r="D914" s="40" t="s">
        <v>1116</v>
      </c>
      <c r="E914" s="39" t="s">
        <v>438</v>
      </c>
      <c r="F914" s="41">
        <v>34.545000000000002</v>
      </c>
      <c r="G914" s="13"/>
      <c r="H914" s="52">
        <f t="shared" ref="H914:H917" si="121">F914*G914</f>
        <v>0</v>
      </c>
      <c r="I914" s="13"/>
      <c r="J914" s="52">
        <f t="shared" ref="J914:J917" si="122">H914+I914</f>
        <v>0</v>
      </c>
    </row>
    <row r="915" spans="1:10" ht="22.5" x14ac:dyDescent="0.2">
      <c r="A915" s="2"/>
      <c r="B915" s="260">
        <v>598</v>
      </c>
      <c r="C915" s="39" t="s">
        <v>1118</v>
      </c>
      <c r="D915" s="40" t="s">
        <v>1119</v>
      </c>
      <c r="E915" s="39" t="s">
        <v>438</v>
      </c>
      <c r="F915" s="41">
        <v>4.1509999999999998</v>
      </c>
      <c r="G915" s="13"/>
      <c r="H915" s="52">
        <f t="shared" si="121"/>
        <v>0</v>
      </c>
      <c r="I915" s="13"/>
      <c r="J915" s="52">
        <f t="shared" si="122"/>
        <v>0</v>
      </c>
    </row>
    <row r="916" spans="1:10" ht="22.5" x14ac:dyDescent="0.2">
      <c r="A916" s="2"/>
      <c r="B916" s="260">
        <v>599</v>
      </c>
      <c r="C916" s="39" t="s">
        <v>1129</v>
      </c>
      <c r="D916" s="40" t="s">
        <v>1130</v>
      </c>
      <c r="E916" s="39" t="s">
        <v>438</v>
      </c>
      <c r="F916" s="41">
        <v>10.586</v>
      </c>
      <c r="G916" s="13"/>
      <c r="H916" s="52">
        <f t="shared" si="121"/>
        <v>0</v>
      </c>
      <c r="I916" s="13"/>
      <c r="J916" s="52">
        <f t="shared" si="122"/>
        <v>0</v>
      </c>
    </row>
    <row r="917" spans="1:10" ht="23.25" thickBot="1" x14ac:dyDescent="0.25">
      <c r="A917" s="2"/>
      <c r="B917" s="260">
        <v>600</v>
      </c>
      <c r="C917" s="39" t="s">
        <v>1132</v>
      </c>
      <c r="D917" s="40" t="s">
        <v>1133</v>
      </c>
      <c r="E917" s="39" t="s">
        <v>438</v>
      </c>
      <c r="F917" s="41">
        <v>37.283000000000001</v>
      </c>
      <c r="G917" s="13"/>
      <c r="H917" s="52">
        <f t="shared" si="121"/>
        <v>0</v>
      </c>
      <c r="I917" s="13"/>
      <c r="J917" s="52">
        <f t="shared" si="122"/>
        <v>0</v>
      </c>
    </row>
    <row r="918" spans="1:10" ht="45.75" thickBot="1" x14ac:dyDescent="0.25">
      <c r="A918" s="2"/>
      <c r="B918" s="260">
        <v>601</v>
      </c>
      <c r="C918" s="39" t="s">
        <v>1145</v>
      </c>
      <c r="D918" s="40" t="s">
        <v>1417</v>
      </c>
      <c r="E918" s="39" t="s">
        <v>358</v>
      </c>
      <c r="F918" s="41">
        <v>17.901</v>
      </c>
      <c r="G918" s="56"/>
      <c r="H918" s="52">
        <f>H919+H920+H921</f>
        <v>0</v>
      </c>
      <c r="I918" s="62"/>
      <c r="J918" s="52">
        <f t="shared" ref="J918:J925" si="123">H918+I918</f>
        <v>0</v>
      </c>
    </row>
    <row r="919" spans="1:10" ht="33.75" x14ac:dyDescent="0.2">
      <c r="A919" s="2"/>
      <c r="B919" s="267" t="s">
        <v>1394</v>
      </c>
      <c r="C919" s="22" t="s">
        <v>1147</v>
      </c>
      <c r="D919" s="23" t="s">
        <v>1148</v>
      </c>
      <c r="E919" s="22" t="s">
        <v>358</v>
      </c>
      <c r="F919" s="24">
        <v>17.901</v>
      </c>
      <c r="G919" s="62"/>
      <c r="H919" s="52">
        <f>F919*G919</f>
        <v>0</v>
      </c>
      <c r="I919" s="62"/>
      <c r="J919" s="52">
        <f t="shared" si="123"/>
        <v>0</v>
      </c>
    </row>
    <row r="920" spans="1:10" ht="56.25" x14ac:dyDescent="0.2">
      <c r="A920" s="2"/>
      <c r="B920" s="267" t="s">
        <v>1395</v>
      </c>
      <c r="C920" s="22" t="s">
        <v>1418</v>
      </c>
      <c r="D920" s="23" t="s">
        <v>1419</v>
      </c>
      <c r="E920" s="22" t="s">
        <v>358</v>
      </c>
      <c r="F920" s="24">
        <v>17.901</v>
      </c>
      <c r="G920" s="62"/>
      <c r="H920" s="52">
        <f>F920*G920*5</f>
        <v>0</v>
      </c>
      <c r="I920" s="62"/>
      <c r="J920" s="52">
        <f t="shared" si="123"/>
        <v>0</v>
      </c>
    </row>
    <row r="921" spans="1:10" ht="34.5" thickBot="1" x14ac:dyDescent="0.25">
      <c r="A921" s="2"/>
      <c r="B921" s="267" t="s">
        <v>3309</v>
      </c>
      <c r="C921" s="22" t="s">
        <v>351</v>
      </c>
      <c r="D921" s="23" t="s">
        <v>1150</v>
      </c>
      <c r="E921" s="22" t="s">
        <v>1151</v>
      </c>
      <c r="F921" s="24">
        <v>3580.2</v>
      </c>
      <c r="G921" s="62"/>
      <c r="H921" s="52">
        <f>F921*G921</f>
        <v>0</v>
      </c>
      <c r="I921" s="62"/>
      <c r="J921" s="52">
        <f t="shared" si="123"/>
        <v>0</v>
      </c>
    </row>
    <row r="922" spans="1:10" ht="45.75" thickBot="1" x14ac:dyDescent="0.25">
      <c r="A922" s="2"/>
      <c r="B922" s="260">
        <v>602</v>
      </c>
      <c r="C922" s="39" t="s">
        <v>1162</v>
      </c>
      <c r="D922" s="40" t="s">
        <v>1420</v>
      </c>
      <c r="E922" s="39" t="s">
        <v>358</v>
      </c>
      <c r="F922" s="41">
        <v>73.828000000000003</v>
      </c>
      <c r="G922" s="56"/>
      <c r="H922" s="52">
        <f>H923+H924+H925</f>
        <v>0</v>
      </c>
      <c r="I922" s="62"/>
      <c r="J922" s="52">
        <f t="shared" si="123"/>
        <v>0</v>
      </c>
    </row>
    <row r="923" spans="1:10" ht="33.75" x14ac:dyDescent="0.2">
      <c r="A923" s="2"/>
      <c r="B923" s="267" t="s">
        <v>3310</v>
      </c>
      <c r="C923" s="22" t="s">
        <v>1164</v>
      </c>
      <c r="D923" s="23" t="s">
        <v>1165</v>
      </c>
      <c r="E923" s="22" t="s">
        <v>358</v>
      </c>
      <c r="F923" s="24">
        <v>73.828000000000003</v>
      </c>
      <c r="G923" s="62"/>
      <c r="H923" s="52">
        <f>F923*G923</f>
        <v>0</v>
      </c>
      <c r="I923" s="62"/>
      <c r="J923" s="52">
        <f t="shared" si="123"/>
        <v>0</v>
      </c>
    </row>
    <row r="924" spans="1:10" ht="56.25" x14ac:dyDescent="0.2">
      <c r="A924" s="2"/>
      <c r="B924" s="267" t="s">
        <v>3311</v>
      </c>
      <c r="C924" s="22" t="s">
        <v>1423</v>
      </c>
      <c r="D924" s="23" t="s">
        <v>1424</v>
      </c>
      <c r="E924" s="22" t="s">
        <v>358</v>
      </c>
      <c r="F924" s="24">
        <v>73.828000000000003</v>
      </c>
      <c r="G924" s="62"/>
      <c r="H924" s="52">
        <f>F924*G924*5</f>
        <v>0</v>
      </c>
      <c r="I924" s="62"/>
      <c r="J924" s="52">
        <f t="shared" si="123"/>
        <v>0</v>
      </c>
    </row>
    <row r="925" spans="1:10" ht="33.75" x14ac:dyDescent="0.2">
      <c r="A925" s="2"/>
      <c r="B925" s="267" t="s">
        <v>3312</v>
      </c>
      <c r="C925" s="22" t="s">
        <v>351</v>
      </c>
      <c r="D925" s="23" t="s">
        <v>1167</v>
      </c>
      <c r="E925" s="22" t="s">
        <v>1151</v>
      </c>
      <c r="F925" s="24">
        <v>7382.8</v>
      </c>
      <c r="G925" s="62"/>
      <c r="H925" s="52">
        <f>F925*G925</f>
        <v>0</v>
      </c>
      <c r="I925" s="62"/>
      <c r="J925" s="52">
        <f t="shared" si="123"/>
        <v>0</v>
      </c>
    </row>
    <row r="926" spans="1:10" ht="22.5" x14ac:dyDescent="0.2">
      <c r="A926" s="2"/>
      <c r="B926" s="260">
        <v>603</v>
      </c>
      <c r="C926" s="39" t="s">
        <v>1137</v>
      </c>
      <c r="D926" s="40" t="s">
        <v>1325</v>
      </c>
      <c r="E926" s="39" t="s">
        <v>1139</v>
      </c>
      <c r="F926" s="41">
        <v>6.38</v>
      </c>
      <c r="G926" s="62"/>
      <c r="H926" s="52">
        <f t="shared" ref="H926:H929" si="124">F926*G926</f>
        <v>0</v>
      </c>
      <c r="I926" s="62"/>
      <c r="J926" s="52">
        <f t="shared" ref="J926:J929" si="125">H926+I926</f>
        <v>0</v>
      </c>
    </row>
    <row r="927" spans="1:10" ht="22.5" x14ac:dyDescent="0.2">
      <c r="A927" s="2"/>
      <c r="B927" s="260">
        <v>604</v>
      </c>
      <c r="C927" s="39" t="s">
        <v>1366</v>
      </c>
      <c r="D927" s="40" t="s">
        <v>1425</v>
      </c>
      <c r="E927" s="39" t="s">
        <v>411</v>
      </c>
      <c r="F927" s="41">
        <v>15.457000000000001</v>
      </c>
      <c r="G927" s="62"/>
      <c r="H927" s="52">
        <f t="shared" si="124"/>
        <v>0</v>
      </c>
      <c r="I927" s="13"/>
      <c r="J927" s="52">
        <f t="shared" si="125"/>
        <v>0</v>
      </c>
    </row>
    <row r="928" spans="1:10" ht="33.75" x14ac:dyDescent="0.2">
      <c r="A928" s="2"/>
      <c r="B928" s="260">
        <v>605</v>
      </c>
      <c r="C928" s="39" t="s">
        <v>351</v>
      </c>
      <c r="D928" s="40" t="s">
        <v>1355</v>
      </c>
      <c r="E928" s="39" t="s">
        <v>411</v>
      </c>
      <c r="F928" s="41">
        <v>15.457000000000001</v>
      </c>
      <c r="G928" s="13"/>
      <c r="H928" s="52">
        <f t="shared" si="124"/>
        <v>0</v>
      </c>
      <c r="I928" s="13"/>
      <c r="J928" s="52">
        <f t="shared" si="125"/>
        <v>0</v>
      </c>
    </row>
    <row r="929" spans="1:10" ht="34.5" thickBot="1" x14ac:dyDescent="0.25">
      <c r="A929" s="2"/>
      <c r="B929" s="260">
        <v>606</v>
      </c>
      <c r="C929" s="39" t="s">
        <v>351</v>
      </c>
      <c r="D929" s="40" t="s">
        <v>1426</v>
      </c>
      <c r="E929" s="39" t="s">
        <v>353</v>
      </c>
      <c r="F929" s="41">
        <v>2</v>
      </c>
      <c r="G929" s="13"/>
      <c r="H929" s="52">
        <f t="shared" si="124"/>
        <v>0</v>
      </c>
      <c r="I929" s="13"/>
      <c r="J929" s="52">
        <f t="shared" si="125"/>
        <v>0</v>
      </c>
    </row>
    <row r="930" spans="1:10" ht="13.5" thickBot="1" x14ac:dyDescent="0.25">
      <c r="A930" s="2"/>
      <c r="B930" s="270"/>
      <c r="C930" s="37"/>
      <c r="D930" s="279" t="s">
        <v>3436</v>
      </c>
      <c r="E930" s="37"/>
      <c r="F930" s="36"/>
      <c r="G930" s="10"/>
      <c r="H930" s="52">
        <f>H931+H934+H935+H936+H937</f>
        <v>0</v>
      </c>
      <c r="I930" s="13"/>
      <c r="J930" s="52"/>
    </row>
    <row r="931" spans="1:10" ht="45" x14ac:dyDescent="0.2">
      <c r="A931" s="2"/>
      <c r="B931" s="260">
        <v>607</v>
      </c>
      <c r="C931" s="39" t="s">
        <v>1427</v>
      </c>
      <c r="D931" s="40" t="s">
        <v>1428</v>
      </c>
      <c r="E931" s="39" t="s">
        <v>358</v>
      </c>
      <c r="F931" s="41">
        <v>381.15</v>
      </c>
      <c r="G931" s="52">
        <f>G932+G933*2</f>
        <v>0</v>
      </c>
      <c r="H931" s="52">
        <f>F931*G931</f>
        <v>0</v>
      </c>
      <c r="I931" s="62"/>
      <c r="J931" s="52">
        <f t="shared" ref="J931:J937" si="126">H931+I931</f>
        <v>0</v>
      </c>
    </row>
    <row r="932" spans="1:10" ht="22.5" x14ac:dyDescent="0.2">
      <c r="A932" s="2"/>
      <c r="B932" s="267" t="s">
        <v>3313</v>
      </c>
      <c r="C932" s="22" t="s">
        <v>1429</v>
      </c>
      <c r="D932" s="23" t="s">
        <v>1430</v>
      </c>
      <c r="E932" s="22" t="s">
        <v>358</v>
      </c>
      <c r="F932" s="24">
        <v>381.15</v>
      </c>
      <c r="G932" s="62"/>
      <c r="H932" s="52">
        <f>F932*G932</f>
        <v>0</v>
      </c>
      <c r="I932" s="62"/>
      <c r="J932" s="52">
        <f t="shared" si="126"/>
        <v>0</v>
      </c>
    </row>
    <row r="933" spans="1:10" ht="33.75" x14ac:dyDescent="0.2">
      <c r="A933" s="2"/>
      <c r="B933" s="267" t="s">
        <v>3314</v>
      </c>
      <c r="C933" s="22" t="s">
        <v>1431</v>
      </c>
      <c r="D933" s="23" t="s">
        <v>1432</v>
      </c>
      <c r="E933" s="22" t="s">
        <v>358</v>
      </c>
      <c r="F933" s="24">
        <v>381.15</v>
      </c>
      <c r="G933" s="62"/>
      <c r="H933" s="52">
        <f>F933*G933*2</f>
        <v>0</v>
      </c>
      <c r="I933" s="62"/>
      <c r="J933" s="52">
        <f t="shared" si="126"/>
        <v>0</v>
      </c>
    </row>
    <row r="934" spans="1:10" ht="22.5" x14ac:dyDescent="0.2">
      <c r="A934" s="2"/>
      <c r="B934" s="260">
        <v>608</v>
      </c>
      <c r="C934" s="39" t="s">
        <v>1433</v>
      </c>
      <c r="D934" s="40" t="s">
        <v>1434</v>
      </c>
      <c r="E934" s="39" t="s">
        <v>358</v>
      </c>
      <c r="F934" s="41">
        <v>381.15</v>
      </c>
      <c r="G934" s="62"/>
      <c r="H934" s="52">
        <f t="shared" ref="H934:H937" si="127">F934*G934</f>
        <v>0</v>
      </c>
      <c r="I934" s="62"/>
      <c r="J934" s="52">
        <f t="shared" si="126"/>
        <v>0</v>
      </c>
    </row>
    <row r="935" spans="1:10" ht="22.5" x14ac:dyDescent="0.2">
      <c r="A935" s="2"/>
      <c r="B935" s="260">
        <v>609</v>
      </c>
      <c r="C935" s="39" t="s">
        <v>1226</v>
      </c>
      <c r="D935" s="40" t="s">
        <v>1435</v>
      </c>
      <c r="E935" s="39" t="s">
        <v>438</v>
      </c>
      <c r="F935" s="41">
        <v>57.173000000000002</v>
      </c>
      <c r="G935" s="13"/>
      <c r="H935" s="52">
        <f t="shared" si="127"/>
        <v>0</v>
      </c>
      <c r="I935" s="62"/>
      <c r="J935" s="52">
        <f t="shared" si="126"/>
        <v>0</v>
      </c>
    </row>
    <row r="936" spans="1:10" ht="22.5" x14ac:dyDescent="0.2">
      <c r="A936" s="2"/>
      <c r="B936" s="260">
        <v>610</v>
      </c>
      <c r="C936" s="39" t="s">
        <v>1226</v>
      </c>
      <c r="D936" s="40" t="s">
        <v>1436</v>
      </c>
      <c r="E936" s="39" t="s">
        <v>438</v>
      </c>
      <c r="F936" s="41">
        <v>38.115000000000002</v>
      </c>
      <c r="G936" s="13"/>
      <c r="H936" s="52">
        <f t="shared" si="127"/>
        <v>0</v>
      </c>
      <c r="I936" s="62"/>
      <c r="J936" s="52">
        <f t="shared" si="126"/>
        <v>0</v>
      </c>
    </row>
    <row r="937" spans="1:10" ht="23.25" thickBot="1" x14ac:dyDescent="0.25">
      <c r="A937" s="2"/>
      <c r="B937" s="260">
        <v>611</v>
      </c>
      <c r="C937" s="39" t="s">
        <v>1226</v>
      </c>
      <c r="D937" s="40" t="s">
        <v>1437</v>
      </c>
      <c r="E937" s="39" t="s">
        <v>438</v>
      </c>
      <c r="F937" s="41">
        <v>19.058</v>
      </c>
      <c r="G937" s="13"/>
      <c r="H937" s="52">
        <f t="shared" si="127"/>
        <v>0</v>
      </c>
      <c r="I937" s="62"/>
      <c r="J937" s="52">
        <f t="shared" si="126"/>
        <v>0</v>
      </c>
    </row>
    <row r="938" spans="1:10" ht="13.5" thickBot="1" x14ac:dyDescent="0.25">
      <c r="A938" s="2"/>
      <c r="B938" s="270"/>
      <c r="C938" s="37"/>
      <c r="D938" s="279" t="s">
        <v>3437</v>
      </c>
      <c r="E938" s="37"/>
      <c r="F938" s="36"/>
      <c r="G938" s="10"/>
      <c r="H938" s="52">
        <f>H939+H942+H943+H944+H945</f>
        <v>0</v>
      </c>
      <c r="I938" s="62"/>
      <c r="J938" s="52"/>
    </row>
    <row r="939" spans="1:10" ht="45" x14ac:dyDescent="0.2">
      <c r="A939" s="2"/>
      <c r="B939" s="260">
        <v>612</v>
      </c>
      <c r="C939" s="39" t="s">
        <v>1427</v>
      </c>
      <c r="D939" s="40" t="s">
        <v>1428</v>
      </c>
      <c r="E939" s="39" t="s">
        <v>358</v>
      </c>
      <c r="F939" s="41">
        <v>532.22299999999996</v>
      </c>
      <c r="G939" s="52">
        <f>G940+G941*2</f>
        <v>0</v>
      </c>
      <c r="H939" s="52">
        <f>F939*G939</f>
        <v>0</v>
      </c>
      <c r="I939" s="62"/>
      <c r="J939" s="52">
        <f t="shared" ref="J939:J945" si="128">H939+I939</f>
        <v>0</v>
      </c>
    </row>
    <row r="940" spans="1:10" ht="22.5" x14ac:dyDescent="0.2">
      <c r="A940" s="2"/>
      <c r="B940" s="267" t="s">
        <v>3315</v>
      </c>
      <c r="C940" s="22" t="s">
        <v>1429</v>
      </c>
      <c r="D940" s="23" t="s">
        <v>1430</v>
      </c>
      <c r="E940" s="22" t="s">
        <v>358</v>
      </c>
      <c r="F940" s="24">
        <v>532.22299999999996</v>
      </c>
      <c r="G940" s="62"/>
      <c r="H940" s="52">
        <f>F940*G940</f>
        <v>0</v>
      </c>
      <c r="I940" s="62"/>
      <c r="J940" s="52">
        <f t="shared" si="128"/>
        <v>0</v>
      </c>
    </row>
    <row r="941" spans="1:10" ht="33.75" x14ac:dyDescent="0.2">
      <c r="A941" s="2"/>
      <c r="B941" s="267" t="s">
        <v>3316</v>
      </c>
      <c r="C941" s="22" t="s">
        <v>1431</v>
      </c>
      <c r="D941" s="23" t="s">
        <v>1432</v>
      </c>
      <c r="E941" s="22" t="s">
        <v>358</v>
      </c>
      <c r="F941" s="24">
        <v>532.22299999999996</v>
      </c>
      <c r="G941" s="62"/>
      <c r="H941" s="52">
        <f>F941*G941*2</f>
        <v>0</v>
      </c>
      <c r="I941" s="62"/>
      <c r="J941" s="52">
        <f t="shared" si="128"/>
        <v>0</v>
      </c>
    </row>
    <row r="942" spans="1:10" ht="22.5" x14ac:dyDescent="0.2">
      <c r="A942" s="2"/>
      <c r="B942" s="260">
        <v>613</v>
      </c>
      <c r="C942" s="39" t="s">
        <v>1433</v>
      </c>
      <c r="D942" s="40" t="s">
        <v>1434</v>
      </c>
      <c r="E942" s="39" t="s">
        <v>358</v>
      </c>
      <c r="F942" s="41">
        <v>532.22299999999996</v>
      </c>
      <c r="G942" s="62"/>
      <c r="H942" s="52">
        <f t="shared" ref="H942:H945" si="129">F942*G942</f>
        <v>0</v>
      </c>
      <c r="I942" s="62"/>
      <c r="J942" s="52">
        <f t="shared" si="128"/>
        <v>0</v>
      </c>
    </row>
    <row r="943" spans="1:10" ht="22.5" x14ac:dyDescent="0.2">
      <c r="A943" s="2"/>
      <c r="B943" s="260">
        <v>614</v>
      </c>
      <c r="C943" s="39" t="s">
        <v>1226</v>
      </c>
      <c r="D943" s="40" t="s">
        <v>1435</v>
      </c>
      <c r="E943" s="39" t="s">
        <v>438</v>
      </c>
      <c r="F943" s="41">
        <v>79.832999999999998</v>
      </c>
      <c r="G943" s="13"/>
      <c r="H943" s="52">
        <f t="shared" si="129"/>
        <v>0</v>
      </c>
      <c r="I943" s="62"/>
      <c r="J943" s="52">
        <f t="shared" si="128"/>
        <v>0</v>
      </c>
    </row>
    <row r="944" spans="1:10" ht="22.5" x14ac:dyDescent="0.2">
      <c r="A944" s="2"/>
      <c r="B944" s="260">
        <v>615</v>
      </c>
      <c r="C944" s="39" t="s">
        <v>1226</v>
      </c>
      <c r="D944" s="40" t="s">
        <v>1436</v>
      </c>
      <c r="E944" s="39" t="s">
        <v>438</v>
      </c>
      <c r="F944" s="41">
        <v>53.222000000000001</v>
      </c>
      <c r="G944" s="13"/>
      <c r="H944" s="52">
        <f t="shared" si="129"/>
        <v>0</v>
      </c>
      <c r="I944" s="13"/>
      <c r="J944" s="52">
        <f t="shared" si="128"/>
        <v>0</v>
      </c>
    </row>
    <row r="945" spans="1:10" ht="23.25" thickBot="1" x14ac:dyDescent="0.25">
      <c r="A945" s="2"/>
      <c r="B945" s="260">
        <v>616</v>
      </c>
      <c r="C945" s="39" t="s">
        <v>1226</v>
      </c>
      <c r="D945" s="40" t="s">
        <v>1437</v>
      </c>
      <c r="E945" s="39" t="s">
        <v>438</v>
      </c>
      <c r="F945" s="41">
        <v>26.611000000000001</v>
      </c>
      <c r="G945" s="13"/>
      <c r="H945" s="52">
        <f t="shared" si="129"/>
        <v>0</v>
      </c>
      <c r="I945" s="13"/>
      <c r="J945" s="52">
        <f t="shared" si="128"/>
        <v>0</v>
      </c>
    </row>
    <row r="946" spans="1:10" ht="13.5" thickBot="1" x14ac:dyDescent="0.25">
      <c r="A946" s="2"/>
      <c r="B946" s="270"/>
      <c r="C946" s="37"/>
      <c r="D946" s="279" t="s">
        <v>3438</v>
      </c>
      <c r="E946" s="37"/>
      <c r="F946" s="36"/>
      <c r="G946" s="10"/>
      <c r="H946" s="52">
        <f>H947+H948+H949</f>
        <v>0</v>
      </c>
      <c r="I946" s="13"/>
      <c r="J946" s="52"/>
    </row>
    <row r="947" spans="1:10" ht="22.5" x14ac:dyDescent="0.2">
      <c r="A947" s="2"/>
      <c r="B947" s="260">
        <v>617</v>
      </c>
      <c r="C947" s="39" t="s">
        <v>1440</v>
      </c>
      <c r="D947" s="40" t="s">
        <v>1441</v>
      </c>
      <c r="E947" s="39" t="s">
        <v>438</v>
      </c>
      <c r="F947" s="41">
        <v>92.369</v>
      </c>
      <c r="G947" s="13"/>
      <c r="H947" s="52">
        <f t="shared" ref="H947:H949" si="130">F947*G947</f>
        <v>0</v>
      </c>
      <c r="I947" s="13"/>
      <c r="J947" s="52">
        <f t="shared" ref="J947:J949" si="131">H947+I947</f>
        <v>0</v>
      </c>
    </row>
    <row r="948" spans="1:10" ht="22.5" x14ac:dyDescent="0.2">
      <c r="A948" s="2"/>
      <c r="B948" s="260">
        <v>618</v>
      </c>
      <c r="C948" s="39" t="s">
        <v>1118</v>
      </c>
      <c r="D948" s="40" t="s">
        <v>1442</v>
      </c>
      <c r="E948" s="39" t="s">
        <v>438</v>
      </c>
      <c r="F948" s="41">
        <v>138.553</v>
      </c>
      <c r="G948" s="13"/>
      <c r="H948" s="52">
        <f t="shared" si="130"/>
        <v>0</v>
      </c>
      <c r="I948" s="13"/>
      <c r="J948" s="52">
        <f t="shared" si="131"/>
        <v>0</v>
      </c>
    </row>
    <row r="949" spans="1:10" ht="23.25" thickBot="1" x14ac:dyDescent="0.25">
      <c r="A949" s="2"/>
      <c r="B949" s="260">
        <v>619</v>
      </c>
      <c r="C949" s="39" t="s">
        <v>1440</v>
      </c>
      <c r="D949" s="40" t="s">
        <v>1443</v>
      </c>
      <c r="E949" s="39" t="s">
        <v>438</v>
      </c>
      <c r="F949" s="41">
        <v>138.553</v>
      </c>
      <c r="G949" s="13"/>
      <c r="H949" s="52">
        <f t="shared" si="130"/>
        <v>0</v>
      </c>
      <c r="I949" s="13"/>
      <c r="J949" s="52">
        <f t="shared" si="131"/>
        <v>0</v>
      </c>
    </row>
    <row r="950" spans="1:10" ht="13.5" thickBot="1" x14ac:dyDescent="0.25">
      <c r="A950" s="2"/>
      <c r="B950" s="270"/>
      <c r="C950" s="37"/>
      <c r="D950" s="279" t="s">
        <v>3439</v>
      </c>
      <c r="E950" s="37"/>
      <c r="F950" s="36"/>
      <c r="G950" s="10"/>
      <c r="H950" s="52">
        <f>H951+H952+H953</f>
        <v>0</v>
      </c>
      <c r="I950" s="13"/>
      <c r="J950" s="52"/>
    </row>
    <row r="951" spans="1:10" ht="22.5" x14ac:dyDescent="0.2">
      <c r="A951" s="2"/>
      <c r="B951" s="260">
        <v>620</v>
      </c>
      <c r="C951" s="39" t="s">
        <v>1440</v>
      </c>
      <c r="D951" s="40" t="s">
        <v>1441</v>
      </c>
      <c r="E951" s="39" t="s">
        <v>438</v>
      </c>
      <c r="F951" s="41">
        <v>116.127</v>
      </c>
      <c r="G951" s="13"/>
      <c r="H951" s="52">
        <f t="shared" ref="H951:H953" si="132">F951*G951</f>
        <v>0</v>
      </c>
      <c r="I951" s="13"/>
      <c r="J951" s="52">
        <f t="shared" ref="J951:J953" si="133">H951+I951</f>
        <v>0</v>
      </c>
    </row>
    <row r="952" spans="1:10" ht="22.5" x14ac:dyDescent="0.2">
      <c r="A952" s="2"/>
      <c r="B952" s="260">
        <v>621</v>
      </c>
      <c r="C952" s="39" t="s">
        <v>1118</v>
      </c>
      <c r="D952" s="40" t="s">
        <v>1442</v>
      </c>
      <c r="E952" s="39" t="s">
        <v>438</v>
      </c>
      <c r="F952" s="41">
        <v>174.191</v>
      </c>
      <c r="G952" s="13"/>
      <c r="H952" s="52">
        <f t="shared" si="132"/>
        <v>0</v>
      </c>
      <c r="I952" s="13"/>
      <c r="J952" s="52">
        <f t="shared" si="133"/>
        <v>0</v>
      </c>
    </row>
    <row r="953" spans="1:10" ht="23.25" thickBot="1" x14ac:dyDescent="0.25">
      <c r="A953" s="2"/>
      <c r="B953" s="260">
        <v>622</v>
      </c>
      <c r="C953" s="39" t="s">
        <v>1440</v>
      </c>
      <c r="D953" s="40" t="s">
        <v>1443</v>
      </c>
      <c r="E953" s="39" t="s">
        <v>438</v>
      </c>
      <c r="F953" s="41">
        <v>174.191</v>
      </c>
      <c r="G953" s="13"/>
      <c r="H953" s="52">
        <f t="shared" si="132"/>
        <v>0</v>
      </c>
      <c r="I953" s="13"/>
      <c r="J953" s="52">
        <f t="shared" si="133"/>
        <v>0</v>
      </c>
    </row>
    <row r="954" spans="1:10" ht="13.5" thickBot="1" x14ac:dyDescent="0.25">
      <c r="A954" s="2"/>
      <c r="B954" s="270"/>
      <c r="C954" s="37"/>
      <c r="D954" s="279" t="s">
        <v>3440</v>
      </c>
      <c r="E954" s="37"/>
      <c r="F954" s="36"/>
      <c r="G954" s="10"/>
      <c r="H954" s="52">
        <f>H955+H956+H957</f>
        <v>0</v>
      </c>
      <c r="I954" s="13"/>
      <c r="J954" s="52"/>
    </row>
    <row r="955" spans="1:10" ht="22.5" x14ac:dyDescent="0.2">
      <c r="A955" s="2"/>
      <c r="B955" s="260">
        <v>623</v>
      </c>
      <c r="C955" s="39" t="s">
        <v>1440</v>
      </c>
      <c r="D955" s="40" t="s">
        <v>1441</v>
      </c>
      <c r="E955" s="39" t="s">
        <v>438</v>
      </c>
      <c r="F955" s="41">
        <v>123.197</v>
      </c>
      <c r="G955" s="13"/>
      <c r="H955" s="52">
        <f t="shared" ref="H955:H957" si="134">F955*G955</f>
        <v>0</v>
      </c>
      <c r="I955" s="13"/>
      <c r="J955" s="52">
        <f t="shared" ref="J955:J958" si="135">H955+I955</f>
        <v>0</v>
      </c>
    </row>
    <row r="956" spans="1:10" ht="22.5" x14ac:dyDescent="0.2">
      <c r="A956" s="2"/>
      <c r="B956" s="260">
        <v>624</v>
      </c>
      <c r="C956" s="39" t="s">
        <v>1118</v>
      </c>
      <c r="D956" s="40" t="s">
        <v>1442</v>
      </c>
      <c r="E956" s="39" t="s">
        <v>438</v>
      </c>
      <c r="F956" s="41">
        <v>184.79599999999999</v>
      </c>
      <c r="G956" s="13"/>
      <c r="H956" s="52">
        <f t="shared" si="134"/>
        <v>0</v>
      </c>
      <c r="I956" s="13"/>
      <c r="J956" s="52">
        <f t="shared" si="135"/>
        <v>0</v>
      </c>
    </row>
    <row r="957" spans="1:10" ht="23.25" thickBot="1" x14ac:dyDescent="0.25">
      <c r="A957" s="2"/>
      <c r="B957" s="260">
        <v>625</v>
      </c>
      <c r="C957" s="39" t="s">
        <v>1440</v>
      </c>
      <c r="D957" s="40" t="s">
        <v>1443</v>
      </c>
      <c r="E957" s="39" t="s">
        <v>438</v>
      </c>
      <c r="F957" s="41">
        <v>184.79599999999999</v>
      </c>
      <c r="G957" s="13"/>
      <c r="H957" s="52">
        <f t="shared" si="134"/>
        <v>0</v>
      </c>
      <c r="I957" s="13"/>
      <c r="J957" s="52">
        <f t="shared" si="135"/>
        <v>0</v>
      </c>
    </row>
    <row r="958" spans="1:10" ht="13.5" thickBot="1" x14ac:dyDescent="0.25">
      <c r="A958" s="2"/>
      <c r="B958" s="269"/>
      <c r="C958" s="37"/>
      <c r="D958" s="38" t="s">
        <v>1444</v>
      </c>
      <c r="E958" s="37"/>
      <c r="F958" s="36"/>
      <c r="G958" s="10"/>
      <c r="H958" s="52">
        <f>H959</f>
        <v>0</v>
      </c>
      <c r="I958" s="13"/>
      <c r="J958" s="52">
        <f t="shared" si="135"/>
        <v>0</v>
      </c>
    </row>
    <row r="959" spans="1:10" ht="13.5" thickBot="1" x14ac:dyDescent="0.25">
      <c r="A959" s="2"/>
      <c r="B959" s="269"/>
      <c r="C959" s="37"/>
      <c r="D959" s="38" t="s">
        <v>1445</v>
      </c>
      <c r="E959" s="37"/>
      <c r="F959" s="36"/>
      <c r="G959" s="10"/>
      <c r="H959" s="52">
        <f>H960+H973+H1018+H1032+H1047+H1060+H1073+H1098+H1125+H1133</f>
        <v>0</v>
      </c>
      <c r="I959" s="13"/>
      <c r="J959" s="52"/>
    </row>
    <row r="960" spans="1:10" ht="23.25" thickBot="1" x14ac:dyDescent="0.25">
      <c r="A960" s="2"/>
      <c r="B960" s="270"/>
      <c r="C960" s="37"/>
      <c r="D960" s="38" t="s">
        <v>1446</v>
      </c>
      <c r="E960" s="37"/>
      <c r="F960" s="36"/>
      <c r="G960" s="10"/>
      <c r="H960" s="52">
        <f>H961+H964+H965+H967+H969+H970</f>
        <v>0</v>
      </c>
      <c r="I960" s="13"/>
      <c r="J960" s="52"/>
    </row>
    <row r="961" spans="1:10" ht="45" x14ac:dyDescent="0.2">
      <c r="A961" s="2"/>
      <c r="B961" s="260">
        <v>626</v>
      </c>
      <c r="C961" s="39" t="s">
        <v>1447</v>
      </c>
      <c r="D961" s="40" t="s">
        <v>1448</v>
      </c>
      <c r="E961" s="39" t="s">
        <v>358</v>
      </c>
      <c r="F961" s="41">
        <v>376</v>
      </c>
      <c r="G961" s="52">
        <f>G962+G963*5.2</f>
        <v>0</v>
      </c>
      <c r="H961" s="52">
        <f>F961*G961</f>
        <v>0</v>
      </c>
      <c r="I961" s="62"/>
      <c r="J961" s="52">
        <f t="shared" ref="J961:J964" si="136">H961+I961</f>
        <v>0</v>
      </c>
    </row>
    <row r="962" spans="1:10" ht="22.5" x14ac:dyDescent="0.2">
      <c r="A962" s="2"/>
      <c r="B962" s="267" t="s">
        <v>3317</v>
      </c>
      <c r="C962" s="22" t="s">
        <v>1450</v>
      </c>
      <c r="D962" s="23" t="s">
        <v>1451</v>
      </c>
      <c r="E962" s="22" t="s">
        <v>358</v>
      </c>
      <c r="F962" s="24">
        <v>376</v>
      </c>
      <c r="G962" s="62"/>
      <c r="H962" s="52">
        <f>F962*G962</f>
        <v>0</v>
      </c>
      <c r="I962" s="62"/>
      <c r="J962" s="52">
        <f t="shared" si="136"/>
        <v>0</v>
      </c>
    </row>
    <row r="963" spans="1:10" ht="45" x14ac:dyDescent="0.2">
      <c r="A963" s="2"/>
      <c r="B963" s="267" t="s">
        <v>3318</v>
      </c>
      <c r="C963" s="22" t="s">
        <v>1453</v>
      </c>
      <c r="D963" s="23" t="s">
        <v>1454</v>
      </c>
      <c r="E963" s="22" t="s">
        <v>358</v>
      </c>
      <c r="F963" s="24">
        <v>376</v>
      </c>
      <c r="G963" s="62"/>
      <c r="H963" s="52">
        <f>F963*G963*5.2</f>
        <v>0</v>
      </c>
      <c r="I963" s="62"/>
      <c r="J963" s="52">
        <f t="shared" si="136"/>
        <v>0</v>
      </c>
    </row>
    <row r="964" spans="1:10" ht="22.5" x14ac:dyDescent="0.2">
      <c r="A964" s="2"/>
      <c r="B964" s="260">
        <v>627</v>
      </c>
      <c r="C964" s="39" t="s">
        <v>1455</v>
      </c>
      <c r="D964" s="40" t="s">
        <v>1456</v>
      </c>
      <c r="E964" s="39" t="s">
        <v>358</v>
      </c>
      <c r="F964" s="41">
        <v>376</v>
      </c>
      <c r="G964" s="62"/>
      <c r="H964" s="52">
        <f t="shared" ref="H964" si="137">F964*G964</f>
        <v>0</v>
      </c>
      <c r="I964" s="62"/>
      <c r="J964" s="52">
        <f t="shared" si="136"/>
        <v>0</v>
      </c>
    </row>
    <row r="965" spans="1:10" ht="45" x14ac:dyDescent="0.2">
      <c r="A965" s="2"/>
      <c r="B965" s="260">
        <v>628</v>
      </c>
      <c r="C965" s="39" t="s">
        <v>1457</v>
      </c>
      <c r="D965" s="40" t="s">
        <v>1458</v>
      </c>
      <c r="E965" s="39" t="s">
        <v>358</v>
      </c>
      <c r="F965" s="41">
        <v>376</v>
      </c>
      <c r="G965" s="52">
        <f>G966</f>
        <v>0</v>
      </c>
      <c r="H965" s="52">
        <f>F965*G965</f>
        <v>0</v>
      </c>
      <c r="I965" s="62"/>
      <c r="J965" s="52">
        <f t="shared" ref="J965:J966" si="138">H965+I965</f>
        <v>0</v>
      </c>
    </row>
    <row r="966" spans="1:10" ht="22.5" x14ac:dyDescent="0.2">
      <c r="A966" s="2"/>
      <c r="B966" s="267" t="s">
        <v>3319</v>
      </c>
      <c r="C966" s="22" t="s">
        <v>1459</v>
      </c>
      <c r="D966" s="23" t="s">
        <v>1460</v>
      </c>
      <c r="E966" s="22" t="s">
        <v>358</v>
      </c>
      <c r="F966" s="24">
        <v>376</v>
      </c>
      <c r="G966" s="62"/>
      <c r="H966" s="52">
        <f>F966*G966</f>
        <v>0</v>
      </c>
      <c r="I966" s="62"/>
      <c r="J966" s="52">
        <f t="shared" si="138"/>
        <v>0</v>
      </c>
    </row>
    <row r="967" spans="1:10" ht="45" x14ac:dyDescent="0.2">
      <c r="A967" s="2"/>
      <c r="B967" s="260">
        <v>629</v>
      </c>
      <c r="C967" s="39" t="s">
        <v>1461</v>
      </c>
      <c r="D967" s="40" t="s">
        <v>1462</v>
      </c>
      <c r="E967" s="39" t="s">
        <v>358</v>
      </c>
      <c r="F967" s="41">
        <v>376</v>
      </c>
      <c r="G967" s="52">
        <f>G968</f>
        <v>0</v>
      </c>
      <c r="H967" s="52">
        <f>F967*G967</f>
        <v>0</v>
      </c>
      <c r="I967" s="62"/>
      <c r="J967" s="52">
        <f t="shared" ref="J967:J973" si="139">H967+I967</f>
        <v>0</v>
      </c>
    </row>
    <row r="968" spans="1:10" ht="22.5" x14ac:dyDescent="0.2">
      <c r="A968" s="2"/>
      <c r="B968" s="267" t="s">
        <v>3320</v>
      </c>
      <c r="C968" s="22" t="s">
        <v>1464</v>
      </c>
      <c r="D968" s="23" t="s">
        <v>1465</v>
      </c>
      <c r="E968" s="22" t="s">
        <v>358</v>
      </c>
      <c r="F968" s="24">
        <v>376</v>
      </c>
      <c r="G968" s="62"/>
      <c r="H968" s="52">
        <f>F968*G968</f>
        <v>0</v>
      </c>
      <c r="I968" s="62"/>
      <c r="J968" s="52">
        <f t="shared" si="139"/>
        <v>0</v>
      </c>
    </row>
    <row r="969" spans="1:10" ht="22.5" x14ac:dyDescent="0.2">
      <c r="A969" s="2"/>
      <c r="B969" s="260">
        <v>630</v>
      </c>
      <c r="C969" s="39" t="s">
        <v>1466</v>
      </c>
      <c r="D969" s="40" t="s">
        <v>1467</v>
      </c>
      <c r="E969" s="39" t="s">
        <v>358</v>
      </c>
      <c r="F969" s="41">
        <v>376</v>
      </c>
      <c r="G969" s="62"/>
      <c r="H969" s="52">
        <f t="shared" ref="H969" si="140">F969*G969</f>
        <v>0</v>
      </c>
      <c r="I969" s="62"/>
      <c r="J969" s="52">
        <f t="shared" si="139"/>
        <v>0</v>
      </c>
    </row>
    <row r="970" spans="1:10" ht="45" x14ac:dyDescent="0.2">
      <c r="A970" s="2"/>
      <c r="B970" s="260">
        <v>631</v>
      </c>
      <c r="C970" s="39" t="s">
        <v>1468</v>
      </c>
      <c r="D970" s="40" t="s">
        <v>1469</v>
      </c>
      <c r="E970" s="39" t="s">
        <v>358</v>
      </c>
      <c r="F970" s="41">
        <v>376</v>
      </c>
      <c r="G970" s="52">
        <f>G971+G972</f>
        <v>0</v>
      </c>
      <c r="H970" s="52">
        <f>F970*G970</f>
        <v>0</v>
      </c>
      <c r="I970" s="62"/>
      <c r="J970" s="52">
        <f t="shared" si="139"/>
        <v>0</v>
      </c>
    </row>
    <row r="971" spans="1:10" ht="22.5" x14ac:dyDescent="0.2">
      <c r="A971" s="2"/>
      <c r="B971" s="267" t="s">
        <v>1410</v>
      </c>
      <c r="C971" s="22" t="s">
        <v>1466</v>
      </c>
      <c r="D971" s="23" t="s">
        <v>1470</v>
      </c>
      <c r="E971" s="22" t="s">
        <v>358</v>
      </c>
      <c r="F971" s="24">
        <v>376</v>
      </c>
      <c r="G971" s="62"/>
      <c r="H971" s="52">
        <f>F971*G971</f>
        <v>0</v>
      </c>
      <c r="I971" s="62"/>
      <c r="J971" s="52">
        <f t="shared" si="139"/>
        <v>0</v>
      </c>
    </row>
    <row r="972" spans="1:10" ht="23.25" thickBot="1" x14ac:dyDescent="0.25">
      <c r="A972" s="2"/>
      <c r="B972" s="267" t="s">
        <v>1411</v>
      </c>
      <c r="C972" s="22" t="s">
        <v>1471</v>
      </c>
      <c r="D972" s="23" t="s">
        <v>1472</v>
      </c>
      <c r="E972" s="22" t="s">
        <v>358</v>
      </c>
      <c r="F972" s="24">
        <v>376</v>
      </c>
      <c r="G972" s="62"/>
      <c r="H972" s="52">
        <f>F972*G972</f>
        <v>0</v>
      </c>
      <c r="I972" s="62"/>
      <c r="J972" s="52">
        <f t="shared" si="139"/>
        <v>0</v>
      </c>
    </row>
    <row r="973" spans="1:10" ht="23.25" thickBot="1" x14ac:dyDescent="0.25">
      <c r="A973" s="2"/>
      <c r="B973" s="270"/>
      <c r="C973" s="37"/>
      <c r="D973" s="38" t="s">
        <v>1473</v>
      </c>
      <c r="E973" s="37"/>
      <c r="F973" s="36"/>
      <c r="G973" s="10"/>
      <c r="H973" s="52">
        <f>H975+H978+H979+H982+H983+H984+H986+H989+H990+H993+H994+H995+H997+H1000+H1001+H1004+H1005+H1006+H1008+H1011+H1012+H1015+H1016+H1017</f>
        <v>0</v>
      </c>
      <c r="I973" s="13"/>
      <c r="J973" s="52">
        <f t="shared" si="139"/>
        <v>0</v>
      </c>
    </row>
    <row r="974" spans="1:10" ht="13.5" thickBot="1" x14ac:dyDescent="0.25">
      <c r="A974" s="2"/>
      <c r="B974" s="268"/>
      <c r="C974" s="6"/>
      <c r="D974" s="7" t="s">
        <v>1474</v>
      </c>
      <c r="E974" s="10"/>
      <c r="F974" s="10"/>
      <c r="G974" s="10"/>
      <c r="H974" s="10"/>
      <c r="I974" s="10"/>
      <c r="J974" s="10"/>
    </row>
    <row r="975" spans="1:10" ht="45" x14ac:dyDescent="0.2">
      <c r="A975" s="2"/>
      <c r="B975" s="260">
        <v>632</v>
      </c>
      <c r="C975" s="39" t="s">
        <v>1447</v>
      </c>
      <c r="D975" s="40" t="s">
        <v>1448</v>
      </c>
      <c r="E975" s="39" t="s">
        <v>358</v>
      </c>
      <c r="F975" s="41">
        <v>287</v>
      </c>
      <c r="G975" s="52">
        <f>G976+G977*3</f>
        <v>0</v>
      </c>
      <c r="H975" s="52">
        <f>F975*G975</f>
        <v>0</v>
      </c>
      <c r="I975" s="13"/>
      <c r="J975" s="52">
        <f t="shared" ref="J975:J978" si="141">H975+I975</f>
        <v>0</v>
      </c>
    </row>
    <row r="976" spans="1:10" ht="22.5" x14ac:dyDescent="0.2">
      <c r="A976" s="2"/>
      <c r="B976" s="267" t="s">
        <v>3321</v>
      </c>
      <c r="C976" s="22" t="s">
        <v>1450</v>
      </c>
      <c r="D976" s="23" t="s">
        <v>1451</v>
      </c>
      <c r="E976" s="22" t="s">
        <v>358</v>
      </c>
      <c r="F976" s="24">
        <v>287</v>
      </c>
      <c r="G976" s="62"/>
      <c r="H976" s="52">
        <f>F976*G976</f>
        <v>0</v>
      </c>
      <c r="I976" s="62"/>
      <c r="J976" s="52">
        <f t="shared" si="141"/>
        <v>0</v>
      </c>
    </row>
    <row r="977" spans="1:10" ht="45" x14ac:dyDescent="0.2">
      <c r="A977" s="2"/>
      <c r="B977" s="267" t="s">
        <v>3322</v>
      </c>
      <c r="C977" s="22" t="s">
        <v>1477</v>
      </c>
      <c r="D977" s="23" t="s">
        <v>1478</v>
      </c>
      <c r="E977" s="22" t="s">
        <v>358</v>
      </c>
      <c r="F977" s="24">
        <v>287</v>
      </c>
      <c r="G977" s="62"/>
      <c r="H977" s="52">
        <f>F977*G977*3</f>
        <v>0</v>
      </c>
      <c r="I977" s="62"/>
      <c r="J977" s="52">
        <f t="shared" si="141"/>
        <v>0</v>
      </c>
    </row>
    <row r="978" spans="1:10" ht="22.5" x14ac:dyDescent="0.2">
      <c r="A978" s="2"/>
      <c r="B978" s="260">
        <v>633</v>
      </c>
      <c r="C978" s="39" t="s">
        <v>1455</v>
      </c>
      <c r="D978" s="40" t="s">
        <v>1456</v>
      </c>
      <c r="E978" s="39" t="s">
        <v>358</v>
      </c>
      <c r="F978" s="41">
        <v>287</v>
      </c>
      <c r="G978" s="62"/>
      <c r="H978" s="52">
        <f t="shared" ref="H978" si="142">F978*G978</f>
        <v>0</v>
      </c>
      <c r="I978" s="62"/>
      <c r="J978" s="52">
        <f t="shared" si="141"/>
        <v>0</v>
      </c>
    </row>
    <row r="979" spans="1:10" ht="45" x14ac:dyDescent="0.2">
      <c r="A979" s="2"/>
      <c r="B979" s="260">
        <v>634</v>
      </c>
      <c r="C979" s="39" t="s">
        <v>1457</v>
      </c>
      <c r="D979" s="40" t="s">
        <v>1479</v>
      </c>
      <c r="E979" s="39" t="s">
        <v>358</v>
      </c>
      <c r="F979" s="41">
        <v>287</v>
      </c>
      <c r="G979" s="52">
        <f>G980+G981*(-10)</f>
        <v>0</v>
      </c>
      <c r="H979" s="52">
        <f>F979*G979</f>
        <v>0</v>
      </c>
      <c r="I979" s="62"/>
      <c r="J979" s="52">
        <f t="shared" ref="J979:J984" si="143">H979+I979</f>
        <v>0</v>
      </c>
    </row>
    <row r="980" spans="1:10" ht="22.5" x14ac:dyDescent="0.2">
      <c r="A980" s="2"/>
      <c r="B980" s="267" t="s">
        <v>3323</v>
      </c>
      <c r="C980" s="22" t="s">
        <v>1459</v>
      </c>
      <c r="D980" s="23" t="s">
        <v>1460</v>
      </c>
      <c r="E980" s="22" t="s">
        <v>358</v>
      </c>
      <c r="F980" s="24">
        <v>287</v>
      </c>
      <c r="G980" s="62"/>
      <c r="H980" s="52">
        <f>F980*G980</f>
        <v>0</v>
      </c>
      <c r="I980" s="62"/>
      <c r="J980" s="52">
        <f t="shared" si="143"/>
        <v>0</v>
      </c>
    </row>
    <row r="981" spans="1:10" ht="45" x14ac:dyDescent="0.2">
      <c r="A981" s="2"/>
      <c r="B981" s="267" t="s">
        <v>3324</v>
      </c>
      <c r="C981" s="22" t="s">
        <v>1480</v>
      </c>
      <c r="D981" s="23" t="s">
        <v>1481</v>
      </c>
      <c r="E981" s="22" t="s">
        <v>358</v>
      </c>
      <c r="F981" s="24">
        <v>287</v>
      </c>
      <c r="G981" s="62"/>
      <c r="H981" s="52">
        <f>F981*G981*(-10)</f>
        <v>0</v>
      </c>
      <c r="I981" s="62"/>
      <c r="J981" s="52">
        <f t="shared" si="143"/>
        <v>0</v>
      </c>
    </row>
    <row r="982" spans="1:10" ht="22.5" x14ac:dyDescent="0.2">
      <c r="A982" s="2"/>
      <c r="B982" s="260">
        <v>635</v>
      </c>
      <c r="C982" s="39" t="s">
        <v>1464</v>
      </c>
      <c r="D982" s="40" t="s">
        <v>1482</v>
      </c>
      <c r="E982" s="39" t="s">
        <v>358</v>
      </c>
      <c r="F982" s="41">
        <v>287</v>
      </c>
      <c r="G982" s="62"/>
      <c r="H982" s="52">
        <f t="shared" ref="H982:H984" si="144">F982*G982</f>
        <v>0</v>
      </c>
      <c r="I982" s="62"/>
      <c r="J982" s="52">
        <f t="shared" si="143"/>
        <v>0</v>
      </c>
    </row>
    <row r="983" spans="1:10" ht="22.5" x14ac:dyDescent="0.2">
      <c r="A983" s="2"/>
      <c r="B983" s="260">
        <v>636</v>
      </c>
      <c r="C983" s="39" t="s">
        <v>1466</v>
      </c>
      <c r="D983" s="40" t="s">
        <v>1467</v>
      </c>
      <c r="E983" s="39" t="s">
        <v>358</v>
      </c>
      <c r="F983" s="41">
        <v>287</v>
      </c>
      <c r="G983" s="13"/>
      <c r="H983" s="52">
        <f t="shared" si="144"/>
        <v>0</v>
      </c>
      <c r="I983" s="13"/>
      <c r="J983" s="52">
        <f t="shared" si="143"/>
        <v>0</v>
      </c>
    </row>
    <row r="984" spans="1:10" ht="23.25" thickBot="1" x14ac:dyDescent="0.25">
      <c r="A984" s="2"/>
      <c r="B984" s="260">
        <v>637</v>
      </c>
      <c r="C984" s="39" t="s">
        <v>1466</v>
      </c>
      <c r="D984" s="40" t="s">
        <v>1483</v>
      </c>
      <c r="E984" s="39" t="s">
        <v>358</v>
      </c>
      <c r="F984" s="41">
        <v>287</v>
      </c>
      <c r="G984" s="13"/>
      <c r="H984" s="52">
        <f t="shared" si="144"/>
        <v>0</v>
      </c>
      <c r="I984" s="13"/>
      <c r="J984" s="52">
        <f t="shared" si="143"/>
        <v>0</v>
      </c>
    </row>
    <row r="985" spans="1:10" ht="13.5" thickBot="1" x14ac:dyDescent="0.25">
      <c r="A985" s="2"/>
      <c r="B985" s="268"/>
      <c r="C985" s="6"/>
      <c r="D985" s="7" t="s">
        <v>1484</v>
      </c>
      <c r="E985" s="10"/>
      <c r="F985" s="10"/>
      <c r="G985" s="10"/>
      <c r="H985" s="10"/>
      <c r="I985" s="10"/>
      <c r="J985" s="10"/>
    </row>
    <row r="986" spans="1:10" ht="45" x14ac:dyDescent="0.2">
      <c r="A986" s="2"/>
      <c r="B986" s="260">
        <v>638</v>
      </c>
      <c r="C986" s="39" t="s">
        <v>1447</v>
      </c>
      <c r="D986" s="40" t="s">
        <v>1448</v>
      </c>
      <c r="E986" s="39" t="s">
        <v>358</v>
      </c>
      <c r="F986" s="41">
        <v>87</v>
      </c>
      <c r="G986" s="52">
        <f>G987+G988*3</f>
        <v>0</v>
      </c>
      <c r="H986" s="52">
        <f>F986*G986</f>
        <v>0</v>
      </c>
      <c r="I986" s="62"/>
      <c r="J986" s="52">
        <f t="shared" ref="J986:J995" si="145">H986+I986</f>
        <v>0</v>
      </c>
    </row>
    <row r="987" spans="1:10" ht="22.5" x14ac:dyDescent="0.2">
      <c r="A987" s="2"/>
      <c r="B987" s="267" t="s">
        <v>3325</v>
      </c>
      <c r="C987" s="22" t="s">
        <v>1450</v>
      </c>
      <c r="D987" s="23" t="s">
        <v>1451</v>
      </c>
      <c r="E987" s="22" t="s">
        <v>358</v>
      </c>
      <c r="F987" s="24">
        <v>87</v>
      </c>
      <c r="G987" s="62"/>
      <c r="H987" s="52">
        <f>F987*G987</f>
        <v>0</v>
      </c>
      <c r="I987" s="62"/>
      <c r="J987" s="52">
        <f t="shared" si="145"/>
        <v>0</v>
      </c>
    </row>
    <row r="988" spans="1:10" ht="45" x14ac:dyDescent="0.2">
      <c r="A988" s="2"/>
      <c r="B988" s="267" t="s">
        <v>3326</v>
      </c>
      <c r="C988" s="22" t="s">
        <v>1477</v>
      </c>
      <c r="D988" s="23" t="s">
        <v>1478</v>
      </c>
      <c r="E988" s="22" t="s">
        <v>358</v>
      </c>
      <c r="F988" s="24">
        <v>87</v>
      </c>
      <c r="G988" s="62"/>
      <c r="H988" s="52">
        <f>F988*G988*3</f>
        <v>0</v>
      </c>
      <c r="I988" s="62"/>
      <c r="J988" s="52">
        <f t="shared" si="145"/>
        <v>0</v>
      </c>
    </row>
    <row r="989" spans="1:10" ht="22.5" x14ac:dyDescent="0.2">
      <c r="A989" s="2"/>
      <c r="B989" s="260">
        <v>639</v>
      </c>
      <c r="C989" s="39" t="s">
        <v>1455</v>
      </c>
      <c r="D989" s="40" t="s">
        <v>1456</v>
      </c>
      <c r="E989" s="39" t="s">
        <v>358</v>
      </c>
      <c r="F989" s="41">
        <v>87</v>
      </c>
      <c r="G989" s="62"/>
      <c r="H989" s="52">
        <f t="shared" ref="H989" si="146">F989*G989</f>
        <v>0</v>
      </c>
      <c r="I989" s="62"/>
      <c r="J989" s="52">
        <f t="shared" si="145"/>
        <v>0</v>
      </c>
    </row>
    <row r="990" spans="1:10" ht="45" x14ac:dyDescent="0.2">
      <c r="A990" s="2"/>
      <c r="B990" s="260">
        <v>640</v>
      </c>
      <c r="C990" s="39" t="s">
        <v>1457</v>
      </c>
      <c r="D990" s="40" t="s">
        <v>1479</v>
      </c>
      <c r="E990" s="39" t="s">
        <v>358</v>
      </c>
      <c r="F990" s="41">
        <v>87</v>
      </c>
      <c r="G990" s="52">
        <f>G991+G992*(-10)</f>
        <v>0</v>
      </c>
      <c r="H990" s="52">
        <f>F990*G990</f>
        <v>0</v>
      </c>
      <c r="I990" s="62"/>
      <c r="J990" s="52">
        <f t="shared" si="145"/>
        <v>0</v>
      </c>
    </row>
    <row r="991" spans="1:10" ht="22.5" x14ac:dyDescent="0.2">
      <c r="A991" s="2"/>
      <c r="B991" s="267" t="s">
        <v>1421</v>
      </c>
      <c r="C991" s="22" t="s">
        <v>1459</v>
      </c>
      <c r="D991" s="23" t="s">
        <v>1460</v>
      </c>
      <c r="E991" s="22" t="s">
        <v>358</v>
      </c>
      <c r="F991" s="24">
        <v>87</v>
      </c>
      <c r="G991" s="62"/>
      <c r="H991" s="52">
        <f>F991*G991</f>
        <v>0</v>
      </c>
      <c r="I991" s="62"/>
      <c r="J991" s="52">
        <f t="shared" si="145"/>
        <v>0</v>
      </c>
    </row>
    <row r="992" spans="1:10" ht="45" x14ac:dyDescent="0.2">
      <c r="A992" s="2"/>
      <c r="B992" s="267" t="s">
        <v>1422</v>
      </c>
      <c r="C992" s="22" t="s">
        <v>1480</v>
      </c>
      <c r="D992" s="23" t="s">
        <v>1481</v>
      </c>
      <c r="E992" s="22" t="s">
        <v>358</v>
      </c>
      <c r="F992" s="24">
        <v>87</v>
      </c>
      <c r="G992" s="62"/>
      <c r="H992" s="52">
        <f>F992*G992*(-10)</f>
        <v>0</v>
      </c>
      <c r="I992" s="62"/>
      <c r="J992" s="52">
        <f t="shared" si="145"/>
        <v>0</v>
      </c>
    </row>
    <row r="993" spans="1:10" ht="22.5" x14ac:dyDescent="0.2">
      <c r="A993" s="2"/>
      <c r="B993" s="260">
        <v>641</v>
      </c>
      <c r="C993" s="39" t="s">
        <v>1464</v>
      </c>
      <c r="D993" s="40" t="s">
        <v>1482</v>
      </c>
      <c r="E993" s="39" t="s">
        <v>358</v>
      </c>
      <c r="F993" s="41">
        <v>87</v>
      </c>
      <c r="G993" s="62"/>
      <c r="H993" s="52">
        <f t="shared" ref="H993:H995" si="147">F993*G993</f>
        <v>0</v>
      </c>
      <c r="I993" s="62"/>
      <c r="J993" s="52">
        <f t="shared" si="145"/>
        <v>0</v>
      </c>
    </row>
    <row r="994" spans="1:10" ht="22.5" x14ac:dyDescent="0.2">
      <c r="A994" s="2"/>
      <c r="B994" s="260">
        <v>642</v>
      </c>
      <c r="C994" s="39" t="s">
        <v>1466</v>
      </c>
      <c r="D994" s="40" t="s">
        <v>1467</v>
      </c>
      <c r="E994" s="39" t="s">
        <v>358</v>
      </c>
      <c r="F994" s="41">
        <v>87</v>
      </c>
      <c r="G994" s="13"/>
      <c r="H994" s="52">
        <f t="shared" si="147"/>
        <v>0</v>
      </c>
      <c r="I994" s="13"/>
      <c r="J994" s="52">
        <f t="shared" si="145"/>
        <v>0</v>
      </c>
    </row>
    <row r="995" spans="1:10" ht="23.25" thickBot="1" x14ac:dyDescent="0.25">
      <c r="A995" s="2"/>
      <c r="B995" s="260">
        <v>643</v>
      </c>
      <c r="C995" s="39" t="s">
        <v>1466</v>
      </c>
      <c r="D995" s="40" t="s">
        <v>1483</v>
      </c>
      <c r="E995" s="39" t="s">
        <v>358</v>
      </c>
      <c r="F995" s="41">
        <v>87</v>
      </c>
      <c r="G995" s="13"/>
      <c r="H995" s="52">
        <f t="shared" si="147"/>
        <v>0</v>
      </c>
      <c r="I995" s="13"/>
      <c r="J995" s="52">
        <f t="shared" si="145"/>
        <v>0</v>
      </c>
    </row>
    <row r="996" spans="1:10" ht="13.5" thickBot="1" x14ac:dyDescent="0.25">
      <c r="A996" s="2"/>
      <c r="B996" s="268"/>
      <c r="C996" s="6"/>
      <c r="D996" s="7" t="s">
        <v>1487</v>
      </c>
      <c r="E996" s="10"/>
      <c r="F996" s="10"/>
      <c r="G996" s="10"/>
      <c r="H996" s="10"/>
      <c r="I996" s="10"/>
      <c r="J996" s="10"/>
    </row>
    <row r="997" spans="1:10" ht="45" x14ac:dyDescent="0.2">
      <c r="A997" s="2"/>
      <c r="B997" s="260">
        <v>644</v>
      </c>
      <c r="C997" s="39" t="s">
        <v>1447</v>
      </c>
      <c r="D997" s="40" t="s">
        <v>1448</v>
      </c>
      <c r="E997" s="39" t="s">
        <v>358</v>
      </c>
      <c r="F997" s="41">
        <v>322</v>
      </c>
      <c r="G997" s="52">
        <f>G998+G999*3</f>
        <v>0</v>
      </c>
      <c r="H997" s="52">
        <f>F997*G997</f>
        <v>0</v>
      </c>
      <c r="I997" s="62"/>
      <c r="J997" s="52">
        <f t="shared" ref="J997:J1006" si="148">H997+I997</f>
        <v>0</v>
      </c>
    </row>
    <row r="998" spans="1:10" ht="22.5" x14ac:dyDescent="0.2">
      <c r="A998" s="2"/>
      <c r="B998" s="267" t="s">
        <v>3327</v>
      </c>
      <c r="C998" s="22" t="s">
        <v>1450</v>
      </c>
      <c r="D998" s="23" t="s">
        <v>1451</v>
      </c>
      <c r="E998" s="22" t="s">
        <v>358</v>
      </c>
      <c r="F998" s="24">
        <v>322</v>
      </c>
      <c r="G998" s="62"/>
      <c r="H998" s="52">
        <f>F998*G998</f>
        <v>0</v>
      </c>
      <c r="I998" s="62"/>
      <c r="J998" s="52">
        <f t="shared" si="148"/>
        <v>0</v>
      </c>
    </row>
    <row r="999" spans="1:10" ht="45" x14ac:dyDescent="0.2">
      <c r="A999" s="2"/>
      <c r="B999" s="267" t="s">
        <v>3328</v>
      </c>
      <c r="C999" s="22" t="s">
        <v>1477</v>
      </c>
      <c r="D999" s="23" t="s">
        <v>1478</v>
      </c>
      <c r="E999" s="22" t="s">
        <v>358</v>
      </c>
      <c r="F999" s="24">
        <v>322</v>
      </c>
      <c r="G999" s="62"/>
      <c r="H999" s="52">
        <f>F999*G999*3</f>
        <v>0</v>
      </c>
      <c r="I999" s="62"/>
      <c r="J999" s="52">
        <f t="shared" si="148"/>
        <v>0</v>
      </c>
    </row>
    <row r="1000" spans="1:10" ht="22.5" x14ac:dyDescent="0.2">
      <c r="A1000" s="2"/>
      <c r="B1000" s="260">
        <v>645</v>
      </c>
      <c r="C1000" s="39" t="s">
        <v>1455</v>
      </c>
      <c r="D1000" s="40" t="s">
        <v>1456</v>
      </c>
      <c r="E1000" s="39" t="s">
        <v>358</v>
      </c>
      <c r="F1000" s="41">
        <v>322</v>
      </c>
      <c r="G1000" s="62"/>
      <c r="H1000" s="52">
        <f t="shared" ref="H1000" si="149">F1000*G1000</f>
        <v>0</v>
      </c>
      <c r="I1000" s="62"/>
      <c r="J1000" s="52">
        <f t="shared" si="148"/>
        <v>0</v>
      </c>
    </row>
    <row r="1001" spans="1:10" ht="45" x14ac:dyDescent="0.2">
      <c r="A1001" s="2"/>
      <c r="B1001" s="260">
        <v>646</v>
      </c>
      <c r="C1001" s="39" t="s">
        <v>1457</v>
      </c>
      <c r="D1001" s="40" t="s">
        <v>1479</v>
      </c>
      <c r="E1001" s="39" t="s">
        <v>358</v>
      </c>
      <c r="F1001" s="41">
        <v>322</v>
      </c>
      <c r="G1001" s="52">
        <f>G1002+G1003*(-10)</f>
        <v>0</v>
      </c>
      <c r="H1001" s="52">
        <f>F1001*G1001</f>
        <v>0</v>
      </c>
      <c r="I1001" s="62"/>
      <c r="J1001" s="52">
        <f t="shared" si="148"/>
        <v>0</v>
      </c>
    </row>
    <row r="1002" spans="1:10" ht="22.5" x14ac:dyDescent="0.2">
      <c r="A1002" s="2"/>
      <c r="B1002" s="267" t="s">
        <v>3329</v>
      </c>
      <c r="C1002" s="22" t="s">
        <v>1459</v>
      </c>
      <c r="D1002" s="23" t="s">
        <v>1460</v>
      </c>
      <c r="E1002" s="22" t="s">
        <v>358</v>
      </c>
      <c r="F1002" s="24">
        <v>322</v>
      </c>
      <c r="G1002" s="62"/>
      <c r="H1002" s="52">
        <f>F1002*G1002</f>
        <v>0</v>
      </c>
      <c r="I1002" s="62"/>
      <c r="J1002" s="52">
        <f t="shared" si="148"/>
        <v>0</v>
      </c>
    </row>
    <row r="1003" spans="1:10" ht="45" x14ac:dyDescent="0.2">
      <c r="A1003" s="2"/>
      <c r="B1003" s="267" t="s">
        <v>3330</v>
      </c>
      <c r="C1003" s="22" t="s">
        <v>1480</v>
      </c>
      <c r="D1003" s="23" t="s">
        <v>1481</v>
      </c>
      <c r="E1003" s="22" t="s">
        <v>358</v>
      </c>
      <c r="F1003" s="24">
        <v>322</v>
      </c>
      <c r="G1003" s="62"/>
      <c r="H1003" s="52">
        <f>F1003*G1003*(-10)</f>
        <v>0</v>
      </c>
      <c r="I1003" s="62"/>
      <c r="J1003" s="52">
        <f t="shared" si="148"/>
        <v>0</v>
      </c>
    </row>
    <row r="1004" spans="1:10" ht="22.5" x14ac:dyDescent="0.2">
      <c r="A1004" s="2"/>
      <c r="B1004" s="260">
        <v>647</v>
      </c>
      <c r="C1004" s="39" t="s">
        <v>1464</v>
      </c>
      <c r="D1004" s="40" t="s">
        <v>1482</v>
      </c>
      <c r="E1004" s="39" t="s">
        <v>358</v>
      </c>
      <c r="F1004" s="41">
        <v>322</v>
      </c>
      <c r="G1004" s="62"/>
      <c r="H1004" s="52">
        <f t="shared" ref="H1004:H1006" si="150">F1004*G1004</f>
        <v>0</v>
      </c>
      <c r="I1004" s="62"/>
      <c r="J1004" s="52">
        <f t="shared" si="148"/>
        <v>0</v>
      </c>
    </row>
    <row r="1005" spans="1:10" ht="22.5" x14ac:dyDescent="0.2">
      <c r="A1005" s="2"/>
      <c r="B1005" s="260">
        <v>648</v>
      </c>
      <c r="C1005" s="39" t="s">
        <v>1466</v>
      </c>
      <c r="D1005" s="40" t="s">
        <v>1467</v>
      </c>
      <c r="E1005" s="39" t="s">
        <v>358</v>
      </c>
      <c r="F1005" s="41">
        <v>322</v>
      </c>
      <c r="G1005" s="13"/>
      <c r="H1005" s="52">
        <f t="shared" si="150"/>
        <v>0</v>
      </c>
      <c r="I1005" s="13"/>
      <c r="J1005" s="52">
        <f t="shared" si="148"/>
        <v>0</v>
      </c>
    </row>
    <row r="1006" spans="1:10" ht="23.25" thickBot="1" x14ac:dyDescent="0.25">
      <c r="A1006" s="2"/>
      <c r="B1006" s="260">
        <v>649</v>
      </c>
      <c r="C1006" s="39" t="s">
        <v>1466</v>
      </c>
      <c r="D1006" s="40" t="s">
        <v>1483</v>
      </c>
      <c r="E1006" s="39" t="s">
        <v>358</v>
      </c>
      <c r="F1006" s="41">
        <v>322</v>
      </c>
      <c r="G1006" s="13"/>
      <c r="H1006" s="52">
        <f t="shared" si="150"/>
        <v>0</v>
      </c>
      <c r="I1006" s="13"/>
      <c r="J1006" s="52">
        <f t="shared" si="148"/>
        <v>0</v>
      </c>
    </row>
    <row r="1007" spans="1:10" ht="13.5" thickBot="1" x14ac:dyDescent="0.25">
      <c r="A1007" s="2"/>
      <c r="B1007" s="268"/>
      <c r="C1007" s="6"/>
      <c r="D1007" s="7" t="s">
        <v>1492</v>
      </c>
      <c r="E1007" s="10"/>
      <c r="F1007" s="10"/>
      <c r="G1007" s="10"/>
      <c r="H1007" s="10"/>
      <c r="I1007" s="10"/>
      <c r="J1007" s="10"/>
    </row>
    <row r="1008" spans="1:10" ht="45" x14ac:dyDescent="0.2">
      <c r="A1008" s="2"/>
      <c r="B1008" s="260">
        <v>650</v>
      </c>
      <c r="C1008" s="39" t="s">
        <v>1447</v>
      </c>
      <c r="D1008" s="40" t="s">
        <v>1448</v>
      </c>
      <c r="E1008" s="39" t="s">
        <v>358</v>
      </c>
      <c r="F1008" s="41">
        <v>267</v>
      </c>
      <c r="G1008" s="52">
        <f>G1009+G1010*3</f>
        <v>0</v>
      </c>
      <c r="H1008" s="52">
        <f>F1008*G1008</f>
        <v>0</v>
      </c>
      <c r="I1008" s="62"/>
      <c r="J1008" s="52">
        <f t="shared" ref="J1008:J1018" si="151">H1008+I1008</f>
        <v>0</v>
      </c>
    </row>
    <row r="1009" spans="1:10" ht="22.5" x14ac:dyDescent="0.2">
      <c r="A1009" s="2"/>
      <c r="B1009" s="267" t="s">
        <v>1438</v>
      </c>
      <c r="C1009" s="22" t="s">
        <v>1450</v>
      </c>
      <c r="D1009" s="23" t="s">
        <v>1451</v>
      </c>
      <c r="E1009" s="22" t="s">
        <v>358</v>
      </c>
      <c r="F1009" s="24">
        <v>267</v>
      </c>
      <c r="G1009" s="62"/>
      <c r="H1009" s="52">
        <f>F1009*G1009</f>
        <v>0</v>
      </c>
      <c r="I1009" s="62"/>
      <c r="J1009" s="52">
        <f t="shared" si="151"/>
        <v>0</v>
      </c>
    </row>
    <row r="1010" spans="1:10" ht="45" x14ac:dyDescent="0.2">
      <c r="A1010" s="2"/>
      <c r="B1010" s="267" t="s">
        <v>1439</v>
      </c>
      <c r="C1010" s="22" t="s">
        <v>1477</v>
      </c>
      <c r="D1010" s="23" t="s">
        <v>1478</v>
      </c>
      <c r="E1010" s="22" t="s">
        <v>358</v>
      </c>
      <c r="F1010" s="24">
        <v>267</v>
      </c>
      <c r="G1010" s="62"/>
      <c r="H1010" s="52">
        <f>F1010*G1010*3</f>
        <v>0</v>
      </c>
      <c r="I1010" s="62"/>
      <c r="J1010" s="52">
        <f t="shared" si="151"/>
        <v>0</v>
      </c>
    </row>
    <row r="1011" spans="1:10" ht="22.5" x14ac:dyDescent="0.2">
      <c r="A1011" s="2"/>
      <c r="B1011" s="260">
        <v>651</v>
      </c>
      <c r="C1011" s="39" t="s">
        <v>1455</v>
      </c>
      <c r="D1011" s="40" t="s">
        <v>1456</v>
      </c>
      <c r="E1011" s="39" t="s">
        <v>358</v>
      </c>
      <c r="F1011" s="41">
        <v>267</v>
      </c>
      <c r="G1011" s="62"/>
      <c r="H1011" s="52">
        <f t="shared" ref="H1011" si="152">F1011*G1011</f>
        <v>0</v>
      </c>
      <c r="I1011" s="62"/>
      <c r="J1011" s="52">
        <f t="shared" si="151"/>
        <v>0</v>
      </c>
    </row>
    <row r="1012" spans="1:10" ht="45" x14ac:dyDescent="0.2">
      <c r="A1012" s="2"/>
      <c r="B1012" s="260">
        <v>652</v>
      </c>
      <c r="C1012" s="39" t="s">
        <v>1457</v>
      </c>
      <c r="D1012" s="40" t="s">
        <v>1479</v>
      </c>
      <c r="E1012" s="39" t="s">
        <v>358</v>
      </c>
      <c r="F1012" s="41">
        <v>267</v>
      </c>
      <c r="G1012" s="52">
        <f>G1013+G1014*(-10)</f>
        <v>0</v>
      </c>
      <c r="H1012" s="52">
        <f>F1012*G1012</f>
        <v>0</v>
      </c>
      <c r="I1012" s="62"/>
      <c r="J1012" s="52">
        <f t="shared" si="151"/>
        <v>0</v>
      </c>
    </row>
    <row r="1013" spans="1:10" ht="22.5" x14ac:dyDescent="0.2">
      <c r="A1013" s="2"/>
      <c r="B1013" s="267" t="s">
        <v>3331</v>
      </c>
      <c r="C1013" s="22" t="s">
        <v>1459</v>
      </c>
      <c r="D1013" s="23" t="s">
        <v>1460</v>
      </c>
      <c r="E1013" s="22" t="s">
        <v>358</v>
      </c>
      <c r="F1013" s="24">
        <v>267</v>
      </c>
      <c r="G1013" s="62"/>
      <c r="H1013" s="52">
        <f>F1013*G1013</f>
        <v>0</v>
      </c>
      <c r="I1013" s="62"/>
      <c r="J1013" s="52">
        <f t="shared" si="151"/>
        <v>0</v>
      </c>
    </row>
    <row r="1014" spans="1:10" ht="45" x14ac:dyDescent="0.2">
      <c r="A1014" s="2"/>
      <c r="B1014" s="267" t="s">
        <v>3332</v>
      </c>
      <c r="C1014" s="22" t="s">
        <v>1480</v>
      </c>
      <c r="D1014" s="23" t="s">
        <v>1481</v>
      </c>
      <c r="E1014" s="22" t="s">
        <v>358</v>
      </c>
      <c r="F1014" s="24">
        <v>267</v>
      </c>
      <c r="G1014" s="62"/>
      <c r="H1014" s="52">
        <f>F1014*G1014*(-10)</f>
        <v>0</v>
      </c>
      <c r="I1014" s="62"/>
      <c r="J1014" s="52">
        <f t="shared" si="151"/>
        <v>0</v>
      </c>
    </row>
    <row r="1015" spans="1:10" ht="22.5" x14ac:dyDescent="0.2">
      <c r="A1015" s="2"/>
      <c r="B1015" s="260">
        <v>653</v>
      </c>
      <c r="C1015" s="39" t="s">
        <v>1464</v>
      </c>
      <c r="D1015" s="40" t="s">
        <v>1482</v>
      </c>
      <c r="E1015" s="39" t="s">
        <v>358</v>
      </c>
      <c r="F1015" s="41">
        <v>267</v>
      </c>
      <c r="G1015" s="62"/>
      <c r="H1015" s="52">
        <f t="shared" ref="H1015:H1017" si="153">F1015*G1015</f>
        <v>0</v>
      </c>
      <c r="I1015" s="62"/>
      <c r="J1015" s="52">
        <f t="shared" si="151"/>
        <v>0</v>
      </c>
    </row>
    <row r="1016" spans="1:10" ht="22.5" x14ac:dyDescent="0.2">
      <c r="A1016" s="2"/>
      <c r="B1016" s="260">
        <v>654</v>
      </c>
      <c r="C1016" s="39" t="s">
        <v>1466</v>
      </c>
      <c r="D1016" s="40" t="s">
        <v>1467</v>
      </c>
      <c r="E1016" s="39" t="s">
        <v>358</v>
      </c>
      <c r="F1016" s="41">
        <v>267</v>
      </c>
      <c r="G1016" s="13"/>
      <c r="H1016" s="52">
        <f t="shared" si="153"/>
        <v>0</v>
      </c>
      <c r="I1016" s="62"/>
      <c r="J1016" s="52">
        <f t="shared" si="151"/>
        <v>0</v>
      </c>
    </row>
    <row r="1017" spans="1:10" ht="23.25" thickBot="1" x14ac:dyDescent="0.25">
      <c r="A1017" s="2"/>
      <c r="B1017" s="260">
        <v>655</v>
      </c>
      <c r="C1017" s="39" t="s">
        <v>1466</v>
      </c>
      <c r="D1017" s="40" t="s">
        <v>1483</v>
      </c>
      <c r="E1017" s="39" t="s">
        <v>358</v>
      </c>
      <c r="F1017" s="41">
        <v>267</v>
      </c>
      <c r="G1017" s="13"/>
      <c r="H1017" s="52">
        <f t="shared" si="153"/>
        <v>0</v>
      </c>
      <c r="I1017" s="13"/>
      <c r="J1017" s="52">
        <f t="shared" si="151"/>
        <v>0</v>
      </c>
    </row>
    <row r="1018" spans="1:10" ht="23.25" thickBot="1" x14ac:dyDescent="0.25">
      <c r="A1018" s="2"/>
      <c r="B1018" s="269"/>
      <c r="C1018" s="37"/>
      <c r="D1018" s="38" t="s">
        <v>1493</v>
      </c>
      <c r="E1018" s="37"/>
      <c r="F1018" s="36"/>
      <c r="G1018" s="10"/>
      <c r="H1018" s="52">
        <f>H1019+H1022+H1023+H1028+H1029</f>
        <v>0</v>
      </c>
      <c r="I1018" s="13"/>
      <c r="J1018" s="52">
        <f t="shared" si="151"/>
        <v>0</v>
      </c>
    </row>
    <row r="1019" spans="1:10" ht="45" x14ac:dyDescent="0.2">
      <c r="A1019" s="2"/>
      <c r="B1019" s="260">
        <v>656</v>
      </c>
      <c r="C1019" s="39" t="s">
        <v>1447</v>
      </c>
      <c r="D1019" s="40" t="s">
        <v>1448</v>
      </c>
      <c r="E1019" s="39" t="s">
        <v>358</v>
      </c>
      <c r="F1019" s="41">
        <v>275</v>
      </c>
      <c r="G1019" s="52">
        <f>G1020+G1021*3.2</f>
        <v>0</v>
      </c>
      <c r="H1019" s="52">
        <f>F1019*G1019</f>
        <v>0</v>
      </c>
      <c r="I1019" s="62"/>
      <c r="J1019" s="52">
        <f t="shared" ref="J1019:J1022" si="154">H1019+I1019</f>
        <v>0</v>
      </c>
    </row>
    <row r="1020" spans="1:10" ht="22.5" x14ac:dyDescent="0.2">
      <c r="A1020" s="2"/>
      <c r="B1020" s="267" t="s">
        <v>3333</v>
      </c>
      <c r="C1020" s="22" t="s">
        <v>1450</v>
      </c>
      <c r="D1020" s="23" t="s">
        <v>1451</v>
      </c>
      <c r="E1020" s="22" t="s">
        <v>358</v>
      </c>
      <c r="F1020" s="24">
        <v>275</v>
      </c>
      <c r="G1020" s="62"/>
      <c r="H1020" s="52">
        <f>F1020*G1020</f>
        <v>0</v>
      </c>
      <c r="I1020" s="62"/>
      <c r="J1020" s="52">
        <f t="shared" si="154"/>
        <v>0</v>
      </c>
    </row>
    <row r="1021" spans="1:10" ht="45" x14ac:dyDescent="0.2">
      <c r="A1021" s="2"/>
      <c r="B1021" s="267" t="s">
        <v>3334</v>
      </c>
      <c r="C1021" s="22" t="s">
        <v>1494</v>
      </c>
      <c r="D1021" s="23" t="s">
        <v>1495</v>
      </c>
      <c r="E1021" s="22" t="s">
        <v>358</v>
      </c>
      <c r="F1021" s="24">
        <v>275</v>
      </c>
      <c r="G1021" s="62"/>
      <c r="H1021" s="52">
        <f>F1021*G1021*3.2</f>
        <v>0</v>
      </c>
      <c r="I1021" s="62"/>
      <c r="J1021" s="52">
        <f t="shared" si="154"/>
        <v>0</v>
      </c>
    </row>
    <row r="1022" spans="1:10" ht="22.5" x14ac:dyDescent="0.2">
      <c r="A1022" s="2"/>
      <c r="B1022" s="260">
        <v>657</v>
      </c>
      <c r="C1022" s="39" t="s">
        <v>1455</v>
      </c>
      <c r="D1022" s="40" t="s">
        <v>1456</v>
      </c>
      <c r="E1022" s="39" t="s">
        <v>358</v>
      </c>
      <c r="F1022" s="41">
        <v>275</v>
      </c>
      <c r="G1022" s="62"/>
      <c r="H1022" s="52">
        <f t="shared" ref="H1022" si="155">F1022*G1022</f>
        <v>0</v>
      </c>
      <c r="I1022" s="62"/>
      <c r="J1022" s="52">
        <f t="shared" si="154"/>
        <v>0</v>
      </c>
    </row>
    <row r="1023" spans="1:10" ht="45" x14ac:dyDescent="0.2">
      <c r="A1023" s="2"/>
      <c r="B1023" s="260">
        <v>658</v>
      </c>
      <c r="C1023" s="39" t="s">
        <v>1496</v>
      </c>
      <c r="D1023" s="40" t="s">
        <v>1497</v>
      </c>
      <c r="E1023" s="39" t="s">
        <v>358</v>
      </c>
      <c r="F1023" s="41">
        <v>275</v>
      </c>
      <c r="G1023" s="52">
        <f>G1024+G1025*3+G1026+G1027*6</f>
        <v>0</v>
      </c>
      <c r="H1023" s="52">
        <f>F1023*G1023</f>
        <v>0</v>
      </c>
      <c r="I1023" s="62"/>
      <c r="J1023" s="52">
        <f t="shared" ref="J1023:J1025" si="156">H1023+I1023</f>
        <v>0</v>
      </c>
    </row>
    <row r="1024" spans="1:10" ht="22.5" x14ac:dyDescent="0.2">
      <c r="A1024" s="2"/>
      <c r="B1024" s="267" t="s">
        <v>3335</v>
      </c>
      <c r="C1024" s="22" t="s">
        <v>1464</v>
      </c>
      <c r="D1024" s="23" t="s">
        <v>1465</v>
      </c>
      <c r="E1024" s="22" t="s">
        <v>358</v>
      </c>
      <c r="F1024" s="24">
        <v>275</v>
      </c>
      <c r="G1024" s="62"/>
      <c r="H1024" s="52">
        <f>F1024*G1024</f>
        <v>0</v>
      </c>
      <c r="I1024" s="62"/>
      <c r="J1024" s="52">
        <f t="shared" si="156"/>
        <v>0</v>
      </c>
    </row>
    <row r="1025" spans="1:10" ht="33.75" x14ac:dyDescent="0.2">
      <c r="A1025" s="2"/>
      <c r="B1025" s="267" t="s">
        <v>3336</v>
      </c>
      <c r="C1025" s="22" t="s">
        <v>1498</v>
      </c>
      <c r="D1025" s="23" t="s">
        <v>1499</v>
      </c>
      <c r="E1025" s="22" t="s">
        <v>358</v>
      </c>
      <c r="F1025" s="24">
        <v>275</v>
      </c>
      <c r="G1025" s="62"/>
      <c r="H1025" s="52">
        <f>F1025*G1025*3</f>
        <v>0</v>
      </c>
      <c r="I1025" s="62"/>
      <c r="J1025" s="52">
        <f t="shared" si="156"/>
        <v>0</v>
      </c>
    </row>
    <row r="1026" spans="1:10" ht="33.75" x14ac:dyDescent="0.2">
      <c r="A1026" s="2"/>
      <c r="B1026" s="267" t="s">
        <v>3337</v>
      </c>
      <c r="C1026" s="22" t="s">
        <v>1500</v>
      </c>
      <c r="D1026" s="23" t="s">
        <v>1501</v>
      </c>
      <c r="E1026" s="22" t="s">
        <v>358</v>
      </c>
      <c r="F1026" s="24">
        <v>275</v>
      </c>
      <c r="G1026" s="62"/>
      <c r="H1026" s="52">
        <f>F1026*G1026</f>
        <v>0</v>
      </c>
      <c r="I1026" s="62"/>
      <c r="J1026" s="52">
        <f t="shared" ref="J1026:J1031" si="157">H1026+I1026</f>
        <v>0</v>
      </c>
    </row>
    <row r="1027" spans="1:10" ht="33.75" x14ac:dyDescent="0.2">
      <c r="A1027" s="2"/>
      <c r="B1027" s="267" t="s">
        <v>3338</v>
      </c>
      <c r="C1027" s="22" t="s">
        <v>1502</v>
      </c>
      <c r="D1027" s="23" t="s">
        <v>1503</v>
      </c>
      <c r="E1027" s="22" t="s">
        <v>358</v>
      </c>
      <c r="F1027" s="24">
        <v>275</v>
      </c>
      <c r="G1027" s="62"/>
      <c r="H1027" s="52">
        <f>F1027*G1027*6</f>
        <v>0</v>
      </c>
      <c r="I1027" s="62"/>
      <c r="J1027" s="52">
        <f t="shared" si="157"/>
        <v>0</v>
      </c>
    </row>
    <row r="1028" spans="1:10" ht="33.75" x14ac:dyDescent="0.2">
      <c r="A1028" s="2"/>
      <c r="B1028" s="260">
        <v>659</v>
      </c>
      <c r="C1028" s="39" t="s">
        <v>1504</v>
      </c>
      <c r="D1028" s="40" t="s">
        <v>1505</v>
      </c>
      <c r="E1028" s="39" t="s">
        <v>358</v>
      </c>
      <c r="F1028" s="41">
        <v>275</v>
      </c>
      <c r="G1028" s="62"/>
      <c r="H1028" s="52">
        <f>F1028*G1028*2</f>
        <v>0</v>
      </c>
      <c r="I1028" s="62"/>
      <c r="J1028" s="52">
        <f t="shared" si="157"/>
        <v>0</v>
      </c>
    </row>
    <row r="1029" spans="1:10" ht="45" x14ac:dyDescent="0.2">
      <c r="A1029" s="2"/>
      <c r="B1029" s="260">
        <v>660</v>
      </c>
      <c r="C1029" s="39" t="s">
        <v>1506</v>
      </c>
      <c r="D1029" s="40" t="s">
        <v>1507</v>
      </c>
      <c r="E1029" s="39" t="s">
        <v>358</v>
      </c>
      <c r="F1029" s="41">
        <v>275</v>
      </c>
      <c r="G1029" s="52">
        <f>G1030+G1031*8</f>
        <v>0</v>
      </c>
      <c r="H1029" s="52">
        <f>F1029*G1029</f>
        <v>0</v>
      </c>
      <c r="I1029" s="62"/>
      <c r="J1029" s="52">
        <f t="shared" si="157"/>
        <v>0</v>
      </c>
    </row>
    <row r="1030" spans="1:10" ht="22.5" x14ac:dyDescent="0.2">
      <c r="A1030" s="2"/>
      <c r="B1030" s="267" t="s">
        <v>3339</v>
      </c>
      <c r="C1030" s="22" t="s">
        <v>1509</v>
      </c>
      <c r="D1030" s="23" t="s">
        <v>1510</v>
      </c>
      <c r="E1030" s="22" t="s">
        <v>358</v>
      </c>
      <c r="F1030" s="24">
        <v>275</v>
      </c>
      <c r="G1030" s="62"/>
      <c r="H1030" s="52">
        <f>F1030*G1030</f>
        <v>0</v>
      </c>
      <c r="I1030" s="62"/>
      <c r="J1030" s="52">
        <f t="shared" si="157"/>
        <v>0</v>
      </c>
    </row>
    <row r="1031" spans="1:10" ht="34.5" thickBot="1" x14ac:dyDescent="0.25">
      <c r="A1031" s="2"/>
      <c r="B1031" s="267" t="s">
        <v>3340</v>
      </c>
      <c r="C1031" s="22" t="s">
        <v>1512</v>
      </c>
      <c r="D1031" s="23" t="s">
        <v>1513</v>
      </c>
      <c r="E1031" s="22" t="s">
        <v>358</v>
      </c>
      <c r="F1031" s="24">
        <v>275</v>
      </c>
      <c r="G1031" s="62"/>
      <c r="H1031" s="52">
        <f>F1031*G1031*8</f>
        <v>0</v>
      </c>
      <c r="I1031" s="62"/>
      <c r="J1031" s="52">
        <f t="shared" si="157"/>
        <v>0</v>
      </c>
    </row>
    <row r="1032" spans="1:10" ht="23.25" thickBot="1" x14ac:dyDescent="0.25">
      <c r="A1032" s="2"/>
      <c r="B1032" s="269"/>
      <c r="C1032" s="37"/>
      <c r="D1032" s="38" t="s">
        <v>1514</v>
      </c>
      <c r="E1032" s="37"/>
      <c r="F1032" s="36"/>
      <c r="G1032" s="10"/>
      <c r="H1032" s="52">
        <f>H1033+H1036+H1037+H1040+H1043+H1046</f>
        <v>0</v>
      </c>
      <c r="I1032" s="13"/>
      <c r="J1032" s="52">
        <f>H1032+I1032</f>
        <v>0</v>
      </c>
    </row>
    <row r="1033" spans="1:10" ht="45" x14ac:dyDescent="0.2">
      <c r="A1033" s="2"/>
      <c r="B1033" s="260">
        <v>661</v>
      </c>
      <c r="C1033" s="39" t="s">
        <v>1447</v>
      </c>
      <c r="D1033" s="40" t="s">
        <v>1448</v>
      </c>
      <c r="E1033" s="39" t="s">
        <v>358</v>
      </c>
      <c r="F1033" s="41">
        <v>291</v>
      </c>
      <c r="G1033" s="52">
        <f>G1034+G1035*8.6</f>
        <v>0</v>
      </c>
      <c r="H1033" s="52">
        <f>F1033*G1033</f>
        <v>0</v>
      </c>
      <c r="I1033" s="62"/>
      <c r="J1033" s="52">
        <f t="shared" ref="J1033:J1036" si="158">H1033+I1033</f>
        <v>0</v>
      </c>
    </row>
    <row r="1034" spans="1:10" ht="22.5" x14ac:dyDescent="0.2">
      <c r="A1034" s="2"/>
      <c r="B1034" s="267" t="s">
        <v>3341</v>
      </c>
      <c r="C1034" s="22" t="s">
        <v>1450</v>
      </c>
      <c r="D1034" s="23" t="s">
        <v>1451</v>
      </c>
      <c r="E1034" s="22" t="s">
        <v>358</v>
      </c>
      <c r="F1034" s="24">
        <v>291</v>
      </c>
      <c r="G1034" s="62"/>
      <c r="H1034" s="52">
        <f>F1034*G1034</f>
        <v>0</v>
      </c>
      <c r="I1034" s="62"/>
      <c r="J1034" s="52">
        <f t="shared" si="158"/>
        <v>0</v>
      </c>
    </row>
    <row r="1035" spans="1:10" ht="45" x14ac:dyDescent="0.2">
      <c r="A1035" s="2"/>
      <c r="B1035" s="267" t="s">
        <v>3342</v>
      </c>
      <c r="C1035" s="22" t="s">
        <v>1517</v>
      </c>
      <c r="D1035" s="23" t="s">
        <v>1518</v>
      </c>
      <c r="E1035" s="22" t="s">
        <v>358</v>
      </c>
      <c r="F1035" s="24">
        <v>291</v>
      </c>
      <c r="G1035" s="62"/>
      <c r="H1035" s="52">
        <f>F1035*G1035*8.6</f>
        <v>0</v>
      </c>
      <c r="I1035" s="62"/>
      <c r="J1035" s="52">
        <f t="shared" si="158"/>
        <v>0</v>
      </c>
    </row>
    <row r="1036" spans="1:10" ht="22.5" x14ac:dyDescent="0.2">
      <c r="A1036" s="2"/>
      <c r="B1036" s="260">
        <v>662</v>
      </c>
      <c r="C1036" s="39" t="s">
        <v>1455</v>
      </c>
      <c r="D1036" s="40" t="s">
        <v>1456</v>
      </c>
      <c r="E1036" s="39" t="s">
        <v>358</v>
      </c>
      <c r="F1036" s="41">
        <v>291</v>
      </c>
      <c r="G1036" s="62"/>
      <c r="H1036" s="52">
        <f t="shared" ref="H1036" si="159">F1036*G1036</f>
        <v>0</v>
      </c>
      <c r="I1036" s="62"/>
      <c r="J1036" s="52">
        <f t="shared" si="158"/>
        <v>0</v>
      </c>
    </row>
    <row r="1037" spans="1:10" ht="45" x14ac:dyDescent="0.2">
      <c r="A1037" s="2"/>
      <c r="B1037" s="260">
        <v>663</v>
      </c>
      <c r="C1037" s="39" t="s">
        <v>1461</v>
      </c>
      <c r="D1037" s="40" t="s">
        <v>1519</v>
      </c>
      <c r="E1037" s="39" t="s">
        <v>358</v>
      </c>
      <c r="F1037" s="41">
        <v>291</v>
      </c>
      <c r="G1037" s="52">
        <f>G1038+G1039*15</f>
        <v>0</v>
      </c>
      <c r="H1037" s="52">
        <f>F1037*G1037</f>
        <v>0</v>
      </c>
      <c r="I1037" s="62"/>
      <c r="J1037" s="52">
        <f t="shared" ref="J1037:J1039" si="160">H1037+I1037</f>
        <v>0</v>
      </c>
    </row>
    <row r="1038" spans="1:10" ht="22.5" x14ac:dyDescent="0.2">
      <c r="A1038" s="2"/>
      <c r="B1038" s="267" t="s">
        <v>3343</v>
      </c>
      <c r="C1038" s="22" t="s">
        <v>1464</v>
      </c>
      <c r="D1038" s="23" t="s">
        <v>1465</v>
      </c>
      <c r="E1038" s="22" t="s">
        <v>358</v>
      </c>
      <c r="F1038" s="24">
        <v>291</v>
      </c>
      <c r="G1038" s="62"/>
      <c r="H1038" s="52">
        <f>F1038*G1038</f>
        <v>0</v>
      </c>
      <c r="I1038" s="62"/>
      <c r="J1038" s="52">
        <f t="shared" si="160"/>
        <v>0</v>
      </c>
    </row>
    <row r="1039" spans="1:10" ht="33.75" x14ac:dyDescent="0.2">
      <c r="A1039" s="2"/>
      <c r="B1039" s="267" t="s">
        <v>3344</v>
      </c>
      <c r="C1039" s="22" t="s">
        <v>1522</v>
      </c>
      <c r="D1039" s="23" t="s">
        <v>1523</v>
      </c>
      <c r="E1039" s="22" t="s">
        <v>358</v>
      </c>
      <c r="F1039" s="24">
        <v>291</v>
      </c>
      <c r="G1039" s="62"/>
      <c r="H1039" s="52">
        <f>F1039*G1039*15</f>
        <v>0</v>
      </c>
      <c r="I1039" s="62"/>
      <c r="J1039" s="52">
        <f t="shared" si="160"/>
        <v>0</v>
      </c>
    </row>
    <row r="1040" spans="1:10" ht="45" x14ac:dyDescent="0.2">
      <c r="A1040" s="2"/>
      <c r="B1040" s="260">
        <v>664</v>
      </c>
      <c r="C1040" s="39" t="s">
        <v>1524</v>
      </c>
      <c r="D1040" s="40" t="s">
        <v>1525</v>
      </c>
      <c r="E1040" s="39" t="s">
        <v>358</v>
      </c>
      <c r="F1040" s="41">
        <v>291</v>
      </c>
      <c r="G1040" s="52">
        <f>G1041+G1042*3</f>
        <v>0</v>
      </c>
      <c r="H1040" s="52">
        <f>F1040*G1040</f>
        <v>0</v>
      </c>
      <c r="I1040" s="62"/>
      <c r="J1040" s="52">
        <f t="shared" ref="J1040:J1042" si="161">H1040+I1040</f>
        <v>0</v>
      </c>
    </row>
    <row r="1041" spans="1:10" ht="22.5" x14ac:dyDescent="0.2">
      <c r="A1041" s="2"/>
      <c r="B1041" s="267" t="s">
        <v>1449</v>
      </c>
      <c r="C1041" s="22" t="s">
        <v>1527</v>
      </c>
      <c r="D1041" s="23" t="s">
        <v>1528</v>
      </c>
      <c r="E1041" s="22" t="s">
        <v>358</v>
      </c>
      <c r="F1041" s="24">
        <v>291</v>
      </c>
      <c r="G1041" s="62"/>
      <c r="H1041" s="52">
        <f>F1041*G1041</f>
        <v>0</v>
      </c>
      <c r="I1041" s="62"/>
      <c r="J1041" s="52">
        <f t="shared" si="161"/>
        <v>0</v>
      </c>
    </row>
    <row r="1042" spans="1:10" ht="33.75" x14ac:dyDescent="0.2">
      <c r="A1042" s="2"/>
      <c r="B1042" s="267" t="s">
        <v>1452</v>
      </c>
      <c r="C1042" s="22" t="s">
        <v>1530</v>
      </c>
      <c r="D1042" s="23" t="s">
        <v>1531</v>
      </c>
      <c r="E1042" s="22" t="s">
        <v>358</v>
      </c>
      <c r="F1042" s="24">
        <v>291</v>
      </c>
      <c r="G1042" s="62"/>
      <c r="H1042" s="52">
        <f>F1042*G1042*3</f>
        <v>0</v>
      </c>
      <c r="I1042" s="62"/>
      <c r="J1042" s="52">
        <f t="shared" si="161"/>
        <v>0</v>
      </c>
    </row>
    <row r="1043" spans="1:10" ht="33.75" x14ac:dyDescent="0.2">
      <c r="A1043" s="2"/>
      <c r="B1043" s="260">
        <v>665</v>
      </c>
      <c r="C1043" s="39" t="s">
        <v>351</v>
      </c>
      <c r="D1043" s="40" t="s">
        <v>1532</v>
      </c>
      <c r="E1043" s="39" t="s">
        <v>358</v>
      </c>
      <c r="F1043" s="41">
        <v>291</v>
      </c>
      <c r="G1043" s="52">
        <f>G1044+G1045</f>
        <v>0</v>
      </c>
      <c r="H1043" s="52">
        <f>F1043*G1043</f>
        <v>0</v>
      </c>
      <c r="I1043" s="62"/>
      <c r="J1043" s="52">
        <f t="shared" ref="J1043:J1047" si="162">H1043+I1043</f>
        <v>0</v>
      </c>
    </row>
    <row r="1044" spans="1:10" ht="22.5" x14ac:dyDescent="0.2">
      <c r="A1044" s="2"/>
      <c r="B1044" s="267" t="s">
        <v>3345</v>
      </c>
      <c r="C1044" s="22" t="s">
        <v>1533</v>
      </c>
      <c r="D1044" s="23" t="s">
        <v>1534</v>
      </c>
      <c r="E1044" s="22" t="s">
        <v>358</v>
      </c>
      <c r="F1044" s="24">
        <v>291</v>
      </c>
      <c r="G1044" s="62"/>
      <c r="H1044" s="52">
        <f>F1044*G1044</f>
        <v>0</v>
      </c>
      <c r="I1044" s="62"/>
      <c r="J1044" s="52">
        <f t="shared" si="162"/>
        <v>0</v>
      </c>
    </row>
    <row r="1045" spans="1:10" ht="22.5" x14ac:dyDescent="0.2">
      <c r="A1045" s="2"/>
      <c r="B1045" s="267" t="s">
        <v>3346</v>
      </c>
      <c r="C1045" s="22" t="s">
        <v>1535</v>
      </c>
      <c r="D1045" s="23" t="s">
        <v>1536</v>
      </c>
      <c r="E1045" s="22" t="s">
        <v>358</v>
      </c>
      <c r="F1045" s="24">
        <v>291</v>
      </c>
      <c r="G1045" s="62"/>
      <c r="H1045" s="52">
        <f>F1045*G1045</f>
        <v>0</v>
      </c>
      <c r="I1045" s="62"/>
      <c r="J1045" s="52">
        <f t="shared" si="162"/>
        <v>0</v>
      </c>
    </row>
    <row r="1046" spans="1:10" ht="23.25" thickBot="1" x14ac:dyDescent="0.25">
      <c r="A1046" s="2"/>
      <c r="B1046" s="260">
        <v>666</v>
      </c>
      <c r="C1046" s="39" t="s">
        <v>1537</v>
      </c>
      <c r="D1046" s="40" t="s">
        <v>1538</v>
      </c>
      <c r="E1046" s="39" t="s">
        <v>358</v>
      </c>
      <c r="F1046" s="41">
        <v>291</v>
      </c>
      <c r="G1046" s="13"/>
      <c r="H1046" s="52">
        <f t="shared" ref="H1046" si="163">F1046*G1046</f>
        <v>0</v>
      </c>
      <c r="I1046" s="13"/>
      <c r="J1046" s="52">
        <f t="shared" si="162"/>
        <v>0</v>
      </c>
    </row>
    <row r="1047" spans="1:10" ht="23.25" thickBot="1" x14ac:dyDescent="0.25">
      <c r="A1047" s="2"/>
      <c r="B1047" s="269"/>
      <c r="C1047" s="37"/>
      <c r="D1047" s="38" t="s">
        <v>1539</v>
      </c>
      <c r="E1047" s="37"/>
      <c r="F1047" s="36"/>
      <c r="G1047" s="10"/>
      <c r="H1047" s="52">
        <f>H1048+H1051++H1052+H1053+H1056+H1059</f>
        <v>0</v>
      </c>
      <c r="I1047" s="62"/>
      <c r="J1047" s="52">
        <f t="shared" si="162"/>
        <v>0</v>
      </c>
    </row>
    <row r="1048" spans="1:10" ht="45" x14ac:dyDescent="0.2">
      <c r="A1048" s="2"/>
      <c r="B1048" s="260">
        <v>667</v>
      </c>
      <c r="C1048" s="39" t="s">
        <v>1447</v>
      </c>
      <c r="D1048" s="40" t="s">
        <v>1448</v>
      </c>
      <c r="E1048" s="39" t="s">
        <v>358</v>
      </c>
      <c r="F1048" s="41">
        <v>220</v>
      </c>
      <c r="G1048" s="52">
        <f>G1049+G1050*4</f>
        <v>0</v>
      </c>
      <c r="H1048" s="52">
        <f>F1048*G1048</f>
        <v>0</v>
      </c>
      <c r="I1048" s="62"/>
      <c r="J1048" s="52">
        <f t="shared" ref="J1048:J1051" si="164">H1048+I1048</f>
        <v>0</v>
      </c>
    </row>
    <row r="1049" spans="1:10" ht="22.5" x14ac:dyDescent="0.2">
      <c r="A1049" s="2"/>
      <c r="B1049" s="267" t="s">
        <v>1463</v>
      </c>
      <c r="C1049" s="22" t="s">
        <v>1450</v>
      </c>
      <c r="D1049" s="23" t="s">
        <v>1451</v>
      </c>
      <c r="E1049" s="22" t="s">
        <v>358</v>
      </c>
      <c r="F1049" s="24">
        <v>220</v>
      </c>
      <c r="G1049" s="62"/>
      <c r="H1049" s="52">
        <f>F1049*G1049</f>
        <v>0</v>
      </c>
      <c r="I1049" s="62"/>
      <c r="J1049" s="52">
        <f t="shared" si="164"/>
        <v>0</v>
      </c>
    </row>
    <row r="1050" spans="1:10" ht="45" x14ac:dyDescent="0.2">
      <c r="A1050" s="2"/>
      <c r="B1050" s="267" t="s">
        <v>3347</v>
      </c>
      <c r="C1050" s="22" t="s">
        <v>1542</v>
      </c>
      <c r="D1050" s="23" t="s">
        <v>1543</v>
      </c>
      <c r="E1050" s="22" t="s">
        <v>358</v>
      </c>
      <c r="F1050" s="24">
        <v>220</v>
      </c>
      <c r="G1050" s="62"/>
      <c r="H1050" s="52">
        <f>F1050*G1050*4</f>
        <v>0</v>
      </c>
      <c r="I1050" s="62"/>
      <c r="J1050" s="52">
        <f t="shared" si="164"/>
        <v>0</v>
      </c>
    </row>
    <row r="1051" spans="1:10" ht="22.5" x14ac:dyDescent="0.2">
      <c r="A1051" s="2"/>
      <c r="B1051" s="260">
        <v>668</v>
      </c>
      <c r="C1051" s="39" t="s">
        <v>1455</v>
      </c>
      <c r="D1051" s="40" t="s">
        <v>1456</v>
      </c>
      <c r="E1051" s="39" t="s">
        <v>358</v>
      </c>
      <c r="F1051" s="41">
        <v>220</v>
      </c>
      <c r="G1051" s="62"/>
      <c r="H1051" s="52">
        <f t="shared" ref="H1051" si="165">F1051*G1051</f>
        <v>0</v>
      </c>
      <c r="I1051" s="62"/>
      <c r="J1051" s="52">
        <f t="shared" si="164"/>
        <v>0</v>
      </c>
    </row>
    <row r="1052" spans="1:10" ht="22.5" x14ac:dyDescent="0.2">
      <c r="A1052" s="2"/>
      <c r="B1052" s="260">
        <v>669</v>
      </c>
      <c r="C1052" s="39" t="s">
        <v>1464</v>
      </c>
      <c r="D1052" s="40" t="s">
        <v>1544</v>
      </c>
      <c r="E1052" s="39" t="s">
        <v>358</v>
      </c>
      <c r="F1052" s="41">
        <v>220</v>
      </c>
      <c r="G1052" s="62"/>
      <c r="H1052" s="52">
        <f t="shared" ref="H1052" si="166">F1052*G1052</f>
        <v>0</v>
      </c>
      <c r="I1052" s="62"/>
      <c r="J1052" s="52">
        <f t="shared" ref="J1052:J1059" si="167">H1052+I1052</f>
        <v>0</v>
      </c>
    </row>
    <row r="1053" spans="1:10" ht="45" x14ac:dyDescent="0.2">
      <c r="A1053" s="2"/>
      <c r="B1053" s="260">
        <v>670</v>
      </c>
      <c r="C1053" s="39" t="s">
        <v>1524</v>
      </c>
      <c r="D1053" s="40" t="s">
        <v>1545</v>
      </c>
      <c r="E1053" s="39" t="s">
        <v>358</v>
      </c>
      <c r="F1053" s="41">
        <v>220</v>
      </c>
      <c r="G1053" s="52">
        <f>G1054+G1055*(-2)</f>
        <v>0</v>
      </c>
      <c r="H1053" s="52">
        <f>F1053*G1053</f>
        <v>0</v>
      </c>
      <c r="I1053" s="62"/>
      <c r="J1053" s="52">
        <f t="shared" si="167"/>
        <v>0</v>
      </c>
    </row>
    <row r="1054" spans="1:10" ht="22.5" x14ac:dyDescent="0.2">
      <c r="A1054" s="2"/>
      <c r="B1054" s="267" t="s">
        <v>1475</v>
      </c>
      <c r="C1054" s="22" t="s">
        <v>1527</v>
      </c>
      <c r="D1054" s="23" t="s">
        <v>1528</v>
      </c>
      <c r="E1054" s="22" t="s">
        <v>358</v>
      </c>
      <c r="F1054" s="24">
        <v>220</v>
      </c>
      <c r="G1054" s="62"/>
      <c r="H1054" s="52">
        <f>F1054*G1054</f>
        <v>0</v>
      </c>
      <c r="I1054" s="62"/>
      <c r="J1054" s="52">
        <f t="shared" si="167"/>
        <v>0</v>
      </c>
    </row>
    <row r="1055" spans="1:10" ht="45" x14ac:dyDescent="0.2">
      <c r="A1055" s="2"/>
      <c r="B1055" s="267" t="s">
        <v>1476</v>
      </c>
      <c r="C1055" s="22" t="s">
        <v>1546</v>
      </c>
      <c r="D1055" s="23" t="s">
        <v>1547</v>
      </c>
      <c r="E1055" s="22" t="s">
        <v>358</v>
      </c>
      <c r="F1055" s="24">
        <v>220</v>
      </c>
      <c r="G1055" s="62"/>
      <c r="H1055" s="52">
        <f>F1055*G1055*(-2)</f>
        <v>0</v>
      </c>
      <c r="I1055" s="62"/>
      <c r="J1055" s="52">
        <f t="shared" si="167"/>
        <v>0</v>
      </c>
    </row>
    <row r="1056" spans="1:10" ht="33.75" x14ac:dyDescent="0.2">
      <c r="A1056" s="2"/>
      <c r="B1056" s="260">
        <v>671</v>
      </c>
      <c r="C1056" s="39" t="s">
        <v>351</v>
      </c>
      <c r="D1056" s="40" t="s">
        <v>1548</v>
      </c>
      <c r="E1056" s="39" t="s">
        <v>358</v>
      </c>
      <c r="F1056" s="41">
        <v>220</v>
      </c>
      <c r="G1056" s="52">
        <f>G1057+G1058*(-1.7)</f>
        <v>0</v>
      </c>
      <c r="H1056" s="52">
        <f>F1056*G1056</f>
        <v>0</v>
      </c>
      <c r="I1056" s="62"/>
      <c r="J1056" s="52">
        <f t="shared" si="167"/>
        <v>0</v>
      </c>
    </row>
    <row r="1057" spans="1:10" ht="22.5" x14ac:dyDescent="0.2">
      <c r="A1057" s="2"/>
      <c r="B1057" s="267" t="s">
        <v>3348</v>
      </c>
      <c r="C1057" s="22" t="s">
        <v>1533</v>
      </c>
      <c r="D1057" s="23" t="s">
        <v>1534</v>
      </c>
      <c r="E1057" s="22" t="s">
        <v>358</v>
      </c>
      <c r="F1057" s="24">
        <v>220</v>
      </c>
      <c r="G1057" s="62"/>
      <c r="H1057" s="52">
        <f>F1057*G1057</f>
        <v>0</v>
      </c>
      <c r="I1057" s="62"/>
      <c r="J1057" s="52">
        <f t="shared" si="167"/>
        <v>0</v>
      </c>
    </row>
    <row r="1058" spans="1:10" ht="45" x14ac:dyDescent="0.2">
      <c r="A1058" s="2"/>
      <c r="B1058" s="267" t="s">
        <v>3349</v>
      </c>
      <c r="C1058" s="22" t="s">
        <v>1549</v>
      </c>
      <c r="D1058" s="23" t="s">
        <v>1550</v>
      </c>
      <c r="E1058" s="22" t="s">
        <v>358</v>
      </c>
      <c r="F1058" s="24">
        <v>220</v>
      </c>
      <c r="G1058" s="62"/>
      <c r="H1058" s="52">
        <f>F1058*G1058*(-1.7)</f>
        <v>0</v>
      </c>
      <c r="I1058" s="62"/>
      <c r="J1058" s="52">
        <f t="shared" si="167"/>
        <v>0</v>
      </c>
    </row>
    <row r="1059" spans="1:10" ht="23.25" thickBot="1" x14ac:dyDescent="0.25">
      <c r="A1059" s="2"/>
      <c r="B1059" s="260">
        <v>672</v>
      </c>
      <c r="C1059" s="39" t="s">
        <v>1551</v>
      </c>
      <c r="D1059" s="40" t="s">
        <v>1552</v>
      </c>
      <c r="E1059" s="39" t="s">
        <v>358</v>
      </c>
      <c r="F1059" s="41">
        <v>220</v>
      </c>
      <c r="G1059" s="13"/>
      <c r="H1059" s="52">
        <f t="shared" ref="H1059" si="168">F1059*G1059</f>
        <v>0</v>
      </c>
      <c r="I1059" s="13"/>
      <c r="J1059" s="52">
        <f t="shared" si="167"/>
        <v>0</v>
      </c>
    </row>
    <row r="1060" spans="1:10" ht="23.25" thickBot="1" x14ac:dyDescent="0.25">
      <c r="A1060" s="2"/>
      <c r="B1060" s="269"/>
      <c r="C1060" s="37"/>
      <c r="D1060" s="38" t="s">
        <v>1553</v>
      </c>
      <c r="E1060" s="37"/>
      <c r="F1060" s="36"/>
      <c r="G1060" s="10"/>
      <c r="H1060" s="52">
        <f>H1061+H1064+H1065+H1066+H1069+H1072</f>
        <v>0</v>
      </c>
      <c r="I1060" s="13"/>
      <c r="J1060" s="52">
        <f>H1060+I1060</f>
        <v>0</v>
      </c>
    </row>
    <row r="1061" spans="1:10" ht="45" x14ac:dyDescent="0.2">
      <c r="A1061" s="2"/>
      <c r="B1061" s="260">
        <v>673</v>
      </c>
      <c r="C1061" s="39" t="s">
        <v>1447</v>
      </c>
      <c r="D1061" s="40" t="s">
        <v>1448</v>
      </c>
      <c r="E1061" s="39" t="s">
        <v>358</v>
      </c>
      <c r="F1061" s="41">
        <v>507.1</v>
      </c>
      <c r="G1061" s="52">
        <f>G1062+G1063*2.2</f>
        <v>0</v>
      </c>
      <c r="H1061" s="52">
        <f>F1061*G1061</f>
        <v>0</v>
      </c>
      <c r="I1061" s="62"/>
      <c r="J1061" s="52">
        <f t="shared" ref="J1061:J1063" si="169">H1061+I1061</f>
        <v>0</v>
      </c>
    </row>
    <row r="1062" spans="1:10" ht="22.5" x14ac:dyDescent="0.2">
      <c r="A1062" s="2"/>
      <c r="B1062" s="267" t="s">
        <v>3350</v>
      </c>
      <c r="C1062" s="22" t="s">
        <v>1450</v>
      </c>
      <c r="D1062" s="23" t="s">
        <v>1451</v>
      </c>
      <c r="E1062" s="22" t="s">
        <v>358</v>
      </c>
      <c r="F1062" s="24">
        <v>507.1</v>
      </c>
      <c r="G1062" s="62"/>
      <c r="H1062" s="52">
        <f>F1062*G1062</f>
        <v>0</v>
      </c>
      <c r="I1062" s="62"/>
      <c r="J1062" s="52">
        <f t="shared" si="169"/>
        <v>0</v>
      </c>
    </row>
    <row r="1063" spans="1:10" ht="45" x14ac:dyDescent="0.2">
      <c r="A1063" s="2"/>
      <c r="B1063" s="267" t="s">
        <v>3351</v>
      </c>
      <c r="C1063" s="22" t="s">
        <v>1556</v>
      </c>
      <c r="D1063" s="23" t="s">
        <v>1557</v>
      </c>
      <c r="E1063" s="22" t="s">
        <v>358</v>
      </c>
      <c r="F1063" s="24">
        <v>507.1</v>
      </c>
      <c r="G1063" s="62"/>
      <c r="H1063" s="52">
        <f>F1063*G1063*2.2</f>
        <v>0</v>
      </c>
      <c r="I1063" s="62"/>
      <c r="J1063" s="52">
        <f t="shared" si="169"/>
        <v>0</v>
      </c>
    </row>
    <row r="1064" spans="1:10" ht="22.5" x14ac:dyDescent="0.2">
      <c r="A1064" s="2"/>
      <c r="B1064" s="260">
        <v>674</v>
      </c>
      <c r="C1064" s="39" t="s">
        <v>1455</v>
      </c>
      <c r="D1064" s="40" t="s">
        <v>1456</v>
      </c>
      <c r="E1064" s="39" t="s">
        <v>358</v>
      </c>
      <c r="F1064" s="41">
        <v>507.1</v>
      </c>
      <c r="G1064" s="62"/>
      <c r="H1064" s="52">
        <f t="shared" ref="H1064:H1065" si="170">F1064*G1064</f>
        <v>0</v>
      </c>
      <c r="I1064" s="62"/>
      <c r="J1064" s="52">
        <f t="shared" ref="J1064:J1068" si="171">H1064+I1064</f>
        <v>0</v>
      </c>
    </row>
    <row r="1065" spans="1:10" ht="22.5" x14ac:dyDescent="0.2">
      <c r="A1065" s="2"/>
      <c r="B1065" s="260">
        <v>675</v>
      </c>
      <c r="C1065" s="39" t="s">
        <v>1464</v>
      </c>
      <c r="D1065" s="40" t="s">
        <v>1558</v>
      </c>
      <c r="E1065" s="39" t="s">
        <v>358</v>
      </c>
      <c r="F1065" s="41">
        <v>507.1</v>
      </c>
      <c r="G1065" s="62"/>
      <c r="H1065" s="52">
        <f t="shared" si="170"/>
        <v>0</v>
      </c>
      <c r="I1065" s="62"/>
      <c r="J1065" s="52">
        <f t="shared" si="171"/>
        <v>0</v>
      </c>
    </row>
    <row r="1066" spans="1:10" ht="45" x14ac:dyDescent="0.2">
      <c r="A1066" s="2"/>
      <c r="B1066" s="260">
        <v>676</v>
      </c>
      <c r="C1066" s="39" t="s">
        <v>1524</v>
      </c>
      <c r="D1066" s="40" t="s">
        <v>1545</v>
      </c>
      <c r="E1066" s="39" t="s">
        <v>358</v>
      </c>
      <c r="F1066" s="41">
        <v>507.1</v>
      </c>
      <c r="G1066" s="52">
        <f>G1067+G1068*(-2)</f>
        <v>0</v>
      </c>
      <c r="H1066" s="52">
        <f>F1066*G1066</f>
        <v>0</v>
      </c>
      <c r="I1066" s="62"/>
      <c r="J1066" s="52">
        <f t="shared" si="171"/>
        <v>0</v>
      </c>
    </row>
    <row r="1067" spans="1:10" ht="22.5" x14ac:dyDescent="0.2">
      <c r="A1067" s="2"/>
      <c r="B1067" s="267" t="s">
        <v>1485</v>
      </c>
      <c r="C1067" s="22" t="s">
        <v>1527</v>
      </c>
      <c r="D1067" s="23" t="s">
        <v>1528</v>
      </c>
      <c r="E1067" s="22" t="s">
        <v>358</v>
      </c>
      <c r="F1067" s="24">
        <v>507.1</v>
      </c>
      <c r="G1067" s="62"/>
      <c r="H1067" s="52">
        <f>F1067*G1067</f>
        <v>0</v>
      </c>
      <c r="I1067" s="62"/>
      <c r="J1067" s="52">
        <f t="shared" si="171"/>
        <v>0</v>
      </c>
    </row>
    <row r="1068" spans="1:10" ht="45" x14ac:dyDescent="0.2">
      <c r="A1068" s="2"/>
      <c r="B1068" s="267" t="s">
        <v>1486</v>
      </c>
      <c r="C1068" s="22" t="s">
        <v>1546</v>
      </c>
      <c r="D1068" s="23" t="s">
        <v>1547</v>
      </c>
      <c r="E1068" s="22" t="s">
        <v>358</v>
      </c>
      <c r="F1068" s="24">
        <v>507.1</v>
      </c>
      <c r="G1068" s="62"/>
      <c r="H1068" s="52">
        <f>F1068*G1068*(-2)</f>
        <v>0</v>
      </c>
      <c r="I1068" s="62"/>
      <c r="J1068" s="52">
        <f t="shared" si="171"/>
        <v>0</v>
      </c>
    </row>
    <row r="1069" spans="1:10" ht="33.75" x14ac:dyDescent="0.2">
      <c r="A1069" s="2"/>
      <c r="B1069" s="260">
        <v>677</v>
      </c>
      <c r="C1069" s="39" t="s">
        <v>351</v>
      </c>
      <c r="D1069" s="40" t="s">
        <v>1532</v>
      </c>
      <c r="E1069" s="39" t="s">
        <v>358</v>
      </c>
      <c r="F1069" s="41">
        <v>507.1</v>
      </c>
      <c r="G1069" s="52">
        <f>G1070+G1071</f>
        <v>0</v>
      </c>
      <c r="H1069" s="52">
        <f>F1069*G1069</f>
        <v>0</v>
      </c>
      <c r="I1069" s="62"/>
      <c r="J1069" s="52">
        <f t="shared" ref="J1069:J1071" si="172">H1069+I1069</f>
        <v>0</v>
      </c>
    </row>
    <row r="1070" spans="1:10" ht="22.5" x14ac:dyDescent="0.2">
      <c r="A1070" s="2"/>
      <c r="B1070" s="267" t="s">
        <v>3352</v>
      </c>
      <c r="C1070" s="22" t="s">
        <v>1533</v>
      </c>
      <c r="D1070" s="23" t="s">
        <v>1534</v>
      </c>
      <c r="E1070" s="22" t="s">
        <v>358</v>
      </c>
      <c r="F1070" s="24">
        <v>507.1</v>
      </c>
      <c r="G1070" s="62"/>
      <c r="H1070" s="52">
        <f>F1070*G1070</f>
        <v>0</v>
      </c>
      <c r="I1070" s="62"/>
      <c r="J1070" s="52">
        <f t="shared" si="172"/>
        <v>0</v>
      </c>
    </row>
    <row r="1071" spans="1:10" ht="22.5" x14ac:dyDescent="0.2">
      <c r="A1071" s="2"/>
      <c r="B1071" s="267" t="s">
        <v>3353</v>
      </c>
      <c r="C1071" s="22" t="s">
        <v>1535</v>
      </c>
      <c r="D1071" s="23" t="s">
        <v>1536</v>
      </c>
      <c r="E1071" s="22" t="s">
        <v>358</v>
      </c>
      <c r="F1071" s="24">
        <v>507.1</v>
      </c>
      <c r="G1071" s="62"/>
      <c r="H1071" s="52">
        <f>F1071*G1071</f>
        <v>0</v>
      </c>
      <c r="I1071" s="62"/>
      <c r="J1071" s="52">
        <f t="shared" si="172"/>
        <v>0</v>
      </c>
    </row>
    <row r="1072" spans="1:10" ht="23.25" thickBot="1" x14ac:dyDescent="0.25">
      <c r="A1072" s="2"/>
      <c r="B1072" s="260">
        <v>678</v>
      </c>
      <c r="C1072" s="39" t="s">
        <v>1561</v>
      </c>
      <c r="D1072" s="40" t="s">
        <v>1562</v>
      </c>
      <c r="E1072" s="39" t="s">
        <v>358</v>
      </c>
      <c r="F1072" s="41">
        <v>507.1</v>
      </c>
      <c r="G1072" s="13"/>
      <c r="H1072" s="52">
        <f t="shared" ref="H1072" si="173">F1072*G1072</f>
        <v>0</v>
      </c>
      <c r="I1072" s="13"/>
      <c r="J1072" s="52">
        <f t="shared" ref="J1072:J1073" si="174">H1072+I1072</f>
        <v>0</v>
      </c>
    </row>
    <row r="1073" spans="1:10" ht="34.5" thickBot="1" x14ac:dyDescent="0.25">
      <c r="A1073" s="2"/>
      <c r="B1073" s="269"/>
      <c r="C1073" s="37"/>
      <c r="D1073" s="38" t="s">
        <v>1563</v>
      </c>
      <c r="E1073" s="37"/>
      <c r="F1073" s="36"/>
      <c r="G1073" s="10"/>
      <c r="H1073" s="52">
        <f>H1075+H1078+H1079+H1082+H1085+H1087+H1090+H1091+H1094+H1097</f>
        <v>0</v>
      </c>
      <c r="I1073" s="13"/>
      <c r="J1073" s="52">
        <f t="shared" si="174"/>
        <v>0</v>
      </c>
    </row>
    <row r="1074" spans="1:10" ht="13.5" thickBot="1" x14ac:dyDescent="0.25">
      <c r="A1074" s="2"/>
      <c r="B1074" s="268"/>
      <c r="C1074" s="6"/>
      <c r="D1074" s="7" t="s">
        <v>1474</v>
      </c>
      <c r="E1074" s="10"/>
      <c r="F1074" s="10"/>
      <c r="G1074" s="10"/>
      <c r="H1074" s="10"/>
      <c r="I1074" s="10"/>
      <c r="J1074" s="10"/>
    </row>
    <row r="1075" spans="1:10" ht="45" x14ac:dyDescent="0.2">
      <c r="A1075" s="2"/>
      <c r="B1075" s="260">
        <v>679</v>
      </c>
      <c r="C1075" s="39" t="s">
        <v>1447</v>
      </c>
      <c r="D1075" s="40" t="s">
        <v>1448</v>
      </c>
      <c r="E1075" s="39" t="s">
        <v>358</v>
      </c>
      <c r="F1075" s="41">
        <v>2096</v>
      </c>
      <c r="G1075" s="52">
        <f>G1076+G1077*2</f>
        <v>0</v>
      </c>
      <c r="H1075" s="52">
        <f>F1075*G1075</f>
        <v>0</v>
      </c>
      <c r="I1075" s="62"/>
      <c r="J1075" s="52">
        <f t="shared" ref="J1075:J1078" si="175">H1075+I1075</f>
        <v>0</v>
      </c>
    </row>
    <row r="1076" spans="1:10" ht="22.5" x14ac:dyDescent="0.2">
      <c r="A1076" s="2"/>
      <c r="B1076" s="267" t="s">
        <v>3354</v>
      </c>
      <c r="C1076" s="22" t="s">
        <v>1450</v>
      </c>
      <c r="D1076" s="23" t="s">
        <v>1451</v>
      </c>
      <c r="E1076" s="22" t="s">
        <v>358</v>
      </c>
      <c r="F1076" s="24">
        <v>2096</v>
      </c>
      <c r="G1076" s="62"/>
      <c r="H1076" s="52">
        <f>F1076*G1076</f>
        <v>0</v>
      </c>
      <c r="I1076" s="62"/>
      <c r="J1076" s="52">
        <f t="shared" si="175"/>
        <v>0</v>
      </c>
    </row>
    <row r="1077" spans="1:10" ht="45" x14ac:dyDescent="0.2">
      <c r="A1077" s="2"/>
      <c r="B1077" s="267" t="s">
        <v>3355</v>
      </c>
      <c r="C1077" s="22" t="s">
        <v>1566</v>
      </c>
      <c r="D1077" s="23" t="s">
        <v>1567</v>
      </c>
      <c r="E1077" s="22" t="s">
        <v>358</v>
      </c>
      <c r="F1077" s="24">
        <v>2096</v>
      </c>
      <c r="G1077" s="62"/>
      <c r="H1077" s="52">
        <f>F1077*G1077*2</f>
        <v>0</v>
      </c>
      <c r="I1077" s="62"/>
      <c r="J1077" s="52">
        <f t="shared" si="175"/>
        <v>0</v>
      </c>
    </row>
    <row r="1078" spans="1:10" ht="22.5" x14ac:dyDescent="0.2">
      <c r="A1078" s="2"/>
      <c r="B1078" s="260">
        <v>680</v>
      </c>
      <c r="C1078" s="39" t="s">
        <v>1455</v>
      </c>
      <c r="D1078" s="40" t="s">
        <v>1456</v>
      </c>
      <c r="E1078" s="39" t="s">
        <v>358</v>
      </c>
      <c r="F1078" s="41">
        <v>2096</v>
      </c>
      <c r="G1078" s="62"/>
      <c r="H1078" s="52">
        <f t="shared" ref="H1078" si="176">F1078*G1078</f>
        <v>0</v>
      </c>
      <c r="I1078" s="62"/>
      <c r="J1078" s="52">
        <f t="shared" si="175"/>
        <v>0</v>
      </c>
    </row>
    <row r="1079" spans="1:10" ht="45" x14ac:dyDescent="0.2">
      <c r="A1079" s="2"/>
      <c r="B1079" s="260">
        <v>681</v>
      </c>
      <c r="C1079" s="39" t="s">
        <v>1461</v>
      </c>
      <c r="D1079" s="40" t="s">
        <v>1568</v>
      </c>
      <c r="E1079" s="39" t="s">
        <v>358</v>
      </c>
      <c r="F1079" s="41">
        <v>2096</v>
      </c>
      <c r="G1079" s="52">
        <f>G1080+G1081*(-5)</f>
        <v>0</v>
      </c>
      <c r="H1079" s="52">
        <f>F1079*G1079</f>
        <v>0</v>
      </c>
      <c r="I1079" s="62"/>
      <c r="J1079" s="52">
        <f t="shared" ref="J1079:J1085" si="177">H1079+I1079</f>
        <v>0</v>
      </c>
    </row>
    <row r="1080" spans="1:10" ht="22.5" x14ac:dyDescent="0.2">
      <c r="A1080" s="2"/>
      <c r="B1080" s="267" t="s">
        <v>3356</v>
      </c>
      <c r="C1080" s="22" t="s">
        <v>1464</v>
      </c>
      <c r="D1080" s="23" t="s">
        <v>1465</v>
      </c>
      <c r="E1080" s="22" t="s">
        <v>358</v>
      </c>
      <c r="F1080" s="24">
        <v>2096</v>
      </c>
      <c r="G1080" s="62"/>
      <c r="H1080" s="52">
        <f>F1080*G1080</f>
        <v>0</v>
      </c>
      <c r="I1080" s="62"/>
      <c r="J1080" s="52">
        <f t="shared" si="177"/>
        <v>0</v>
      </c>
    </row>
    <row r="1081" spans="1:10" ht="45" x14ac:dyDescent="0.2">
      <c r="A1081" s="2"/>
      <c r="B1081" s="267" t="s">
        <v>3357</v>
      </c>
      <c r="C1081" s="22" t="s">
        <v>1569</v>
      </c>
      <c r="D1081" s="23" t="s">
        <v>1570</v>
      </c>
      <c r="E1081" s="22" t="s">
        <v>358</v>
      </c>
      <c r="F1081" s="24">
        <v>2096</v>
      </c>
      <c r="G1081" s="62"/>
      <c r="H1081" s="52">
        <f>F1081*G1081*(-5)</f>
        <v>0</v>
      </c>
      <c r="I1081" s="62"/>
      <c r="J1081" s="52">
        <f t="shared" si="177"/>
        <v>0</v>
      </c>
    </row>
    <row r="1082" spans="1:10" ht="45" x14ac:dyDescent="0.2">
      <c r="A1082" s="2"/>
      <c r="B1082" s="260">
        <v>682</v>
      </c>
      <c r="C1082" s="39" t="s">
        <v>1524</v>
      </c>
      <c r="D1082" s="40" t="s">
        <v>1571</v>
      </c>
      <c r="E1082" s="39" t="s">
        <v>358</v>
      </c>
      <c r="F1082" s="41">
        <v>2096</v>
      </c>
      <c r="G1082" s="52">
        <f>G1083+G1084*8</f>
        <v>0</v>
      </c>
      <c r="H1082" s="52">
        <f>F1082*G1082</f>
        <v>0</v>
      </c>
      <c r="I1082" s="62"/>
      <c r="J1082" s="52">
        <f t="shared" si="177"/>
        <v>0</v>
      </c>
    </row>
    <row r="1083" spans="1:10" ht="22.5" x14ac:dyDescent="0.2">
      <c r="A1083" s="2"/>
      <c r="B1083" s="267" t="s">
        <v>1488</v>
      </c>
      <c r="C1083" s="22" t="s">
        <v>1527</v>
      </c>
      <c r="D1083" s="23" t="s">
        <v>1528</v>
      </c>
      <c r="E1083" s="22" t="s">
        <v>358</v>
      </c>
      <c r="F1083" s="24">
        <v>2096</v>
      </c>
      <c r="G1083" s="62"/>
      <c r="H1083" s="52">
        <f>F1083*G1083</f>
        <v>0</v>
      </c>
      <c r="I1083" s="62"/>
      <c r="J1083" s="52">
        <f t="shared" si="177"/>
        <v>0</v>
      </c>
    </row>
    <row r="1084" spans="1:10" ht="33.75" x14ac:dyDescent="0.2">
      <c r="A1084" s="2"/>
      <c r="B1084" s="267" t="s">
        <v>1489</v>
      </c>
      <c r="C1084" s="22" t="s">
        <v>1572</v>
      </c>
      <c r="D1084" s="23" t="s">
        <v>1573</v>
      </c>
      <c r="E1084" s="22" t="s">
        <v>358</v>
      </c>
      <c r="F1084" s="24">
        <v>2096</v>
      </c>
      <c r="G1084" s="62"/>
      <c r="H1084" s="52">
        <f>F1084*G1084*8</f>
        <v>0</v>
      </c>
      <c r="I1084" s="62"/>
      <c r="J1084" s="52">
        <f t="shared" si="177"/>
        <v>0</v>
      </c>
    </row>
    <row r="1085" spans="1:10" ht="23.25" thickBot="1" x14ac:dyDescent="0.25">
      <c r="A1085" s="2"/>
      <c r="B1085" s="260">
        <v>683</v>
      </c>
      <c r="C1085" s="39" t="s">
        <v>1574</v>
      </c>
      <c r="D1085" s="40" t="s">
        <v>1575</v>
      </c>
      <c r="E1085" s="39" t="s">
        <v>358</v>
      </c>
      <c r="F1085" s="41">
        <v>2096</v>
      </c>
      <c r="G1085" s="13"/>
      <c r="H1085" s="52">
        <f t="shared" ref="H1085" si="178">F1085*G1085</f>
        <v>0</v>
      </c>
      <c r="I1085" s="13"/>
      <c r="J1085" s="52">
        <f t="shared" si="177"/>
        <v>0</v>
      </c>
    </row>
    <row r="1086" spans="1:10" ht="13.5" thickBot="1" x14ac:dyDescent="0.25">
      <c r="A1086" s="2"/>
      <c r="B1086" s="268"/>
      <c r="C1086" s="6"/>
      <c r="D1086" s="7" t="s">
        <v>1576</v>
      </c>
      <c r="E1086" s="10"/>
      <c r="F1086" s="10"/>
      <c r="G1086" s="10"/>
      <c r="H1086" s="10"/>
      <c r="I1086" s="10"/>
      <c r="J1086" s="10"/>
    </row>
    <row r="1087" spans="1:10" ht="45" x14ac:dyDescent="0.2">
      <c r="A1087" s="2"/>
      <c r="B1087" s="260">
        <v>684</v>
      </c>
      <c r="C1087" s="39" t="s">
        <v>1447</v>
      </c>
      <c r="D1087" s="40" t="s">
        <v>1448</v>
      </c>
      <c r="E1087" s="39" t="s">
        <v>358</v>
      </c>
      <c r="F1087" s="41">
        <v>863</v>
      </c>
      <c r="G1087" s="52">
        <f>G1088+G1089*2</f>
        <v>0</v>
      </c>
      <c r="H1087" s="52">
        <f>F1087*G1087</f>
        <v>0</v>
      </c>
      <c r="I1087" s="62"/>
      <c r="J1087" s="52">
        <f t="shared" ref="J1087:J1097" si="179">H1087+I1087</f>
        <v>0</v>
      </c>
    </row>
    <row r="1088" spans="1:10" ht="22.5" x14ac:dyDescent="0.2">
      <c r="A1088" s="2"/>
      <c r="B1088" s="267" t="s">
        <v>1490</v>
      </c>
      <c r="C1088" s="22" t="s">
        <v>1450</v>
      </c>
      <c r="D1088" s="23" t="s">
        <v>1451</v>
      </c>
      <c r="E1088" s="22" t="s">
        <v>358</v>
      </c>
      <c r="F1088" s="24">
        <v>863</v>
      </c>
      <c r="G1088" s="62"/>
      <c r="H1088" s="52">
        <f>F1088*G1088</f>
        <v>0</v>
      </c>
      <c r="I1088" s="62"/>
      <c r="J1088" s="52">
        <f t="shared" si="179"/>
        <v>0</v>
      </c>
    </row>
    <row r="1089" spans="1:10" ht="45" x14ac:dyDescent="0.2">
      <c r="A1089" s="2"/>
      <c r="B1089" s="267" t="s">
        <v>1491</v>
      </c>
      <c r="C1089" s="22" t="s">
        <v>1566</v>
      </c>
      <c r="D1089" s="23" t="s">
        <v>1567</v>
      </c>
      <c r="E1089" s="22" t="s">
        <v>358</v>
      </c>
      <c r="F1089" s="24">
        <v>863</v>
      </c>
      <c r="G1089" s="62"/>
      <c r="H1089" s="52">
        <f>F1089*G1089*2</f>
        <v>0</v>
      </c>
      <c r="I1089" s="62"/>
      <c r="J1089" s="52">
        <f t="shared" si="179"/>
        <v>0</v>
      </c>
    </row>
    <row r="1090" spans="1:10" ht="22.5" x14ac:dyDescent="0.2">
      <c r="A1090" s="2"/>
      <c r="B1090" s="260">
        <v>685</v>
      </c>
      <c r="C1090" s="39" t="s">
        <v>1455</v>
      </c>
      <c r="D1090" s="40" t="s">
        <v>1456</v>
      </c>
      <c r="E1090" s="39" t="s">
        <v>358</v>
      </c>
      <c r="F1090" s="41">
        <v>863</v>
      </c>
      <c r="G1090" s="62"/>
      <c r="H1090" s="52">
        <f t="shared" ref="H1090" si="180">F1090*G1090</f>
        <v>0</v>
      </c>
      <c r="I1090" s="62"/>
      <c r="J1090" s="52">
        <f t="shared" si="179"/>
        <v>0</v>
      </c>
    </row>
    <row r="1091" spans="1:10" ht="45" x14ac:dyDescent="0.2">
      <c r="A1091" s="2"/>
      <c r="B1091" s="260">
        <v>686</v>
      </c>
      <c r="C1091" s="39" t="s">
        <v>1461</v>
      </c>
      <c r="D1091" s="40" t="s">
        <v>1568</v>
      </c>
      <c r="E1091" s="39" t="s">
        <v>358</v>
      </c>
      <c r="F1091" s="41">
        <v>863</v>
      </c>
      <c r="G1091" s="52">
        <f>G1092+G1093*(-5)</f>
        <v>0</v>
      </c>
      <c r="H1091" s="52">
        <f>F1091*G1091</f>
        <v>0</v>
      </c>
      <c r="I1091" s="62"/>
      <c r="J1091" s="52">
        <f t="shared" si="179"/>
        <v>0</v>
      </c>
    </row>
    <row r="1092" spans="1:10" ht="22.5" x14ac:dyDescent="0.2">
      <c r="A1092" s="2"/>
      <c r="B1092" s="267" t="s">
        <v>3358</v>
      </c>
      <c r="C1092" s="22" t="s">
        <v>1464</v>
      </c>
      <c r="D1092" s="23" t="s">
        <v>1465</v>
      </c>
      <c r="E1092" s="22" t="s">
        <v>358</v>
      </c>
      <c r="F1092" s="24">
        <v>863</v>
      </c>
      <c r="G1092" s="62"/>
      <c r="H1092" s="52">
        <f>F1092*G1092</f>
        <v>0</v>
      </c>
      <c r="I1092" s="62"/>
      <c r="J1092" s="52">
        <f t="shared" si="179"/>
        <v>0</v>
      </c>
    </row>
    <row r="1093" spans="1:10" ht="45" x14ac:dyDescent="0.2">
      <c r="A1093" s="2"/>
      <c r="B1093" s="267" t="s">
        <v>3359</v>
      </c>
      <c r="C1093" s="22" t="s">
        <v>1569</v>
      </c>
      <c r="D1093" s="23" t="s">
        <v>1570</v>
      </c>
      <c r="E1093" s="22" t="s">
        <v>358</v>
      </c>
      <c r="F1093" s="24">
        <v>863</v>
      </c>
      <c r="G1093" s="62"/>
      <c r="H1093" s="52">
        <f>F1093*G1093*(-5)</f>
        <v>0</v>
      </c>
      <c r="I1093" s="62"/>
      <c r="J1093" s="52">
        <f t="shared" si="179"/>
        <v>0</v>
      </c>
    </row>
    <row r="1094" spans="1:10" ht="45" x14ac:dyDescent="0.2">
      <c r="A1094" s="2"/>
      <c r="B1094" s="260">
        <v>687</v>
      </c>
      <c r="C1094" s="39" t="s">
        <v>1524</v>
      </c>
      <c r="D1094" s="40" t="s">
        <v>1571</v>
      </c>
      <c r="E1094" s="39" t="s">
        <v>358</v>
      </c>
      <c r="F1094" s="41">
        <v>863</v>
      </c>
      <c r="G1094" s="52">
        <f>G1095+G1096*8</f>
        <v>0</v>
      </c>
      <c r="H1094" s="52">
        <f>F1094*G1094</f>
        <v>0</v>
      </c>
      <c r="I1094" s="62"/>
      <c r="J1094" s="52">
        <f t="shared" si="179"/>
        <v>0</v>
      </c>
    </row>
    <row r="1095" spans="1:10" ht="22.5" x14ac:dyDescent="0.2">
      <c r="A1095" s="2"/>
      <c r="B1095" s="267" t="s">
        <v>3360</v>
      </c>
      <c r="C1095" s="22" t="s">
        <v>1527</v>
      </c>
      <c r="D1095" s="23" t="s">
        <v>1528</v>
      </c>
      <c r="E1095" s="22" t="s">
        <v>358</v>
      </c>
      <c r="F1095" s="24">
        <v>863</v>
      </c>
      <c r="G1095" s="62"/>
      <c r="H1095" s="52">
        <f>F1095*G1095</f>
        <v>0</v>
      </c>
      <c r="I1095" s="62"/>
      <c r="J1095" s="52">
        <f t="shared" si="179"/>
        <v>0</v>
      </c>
    </row>
    <row r="1096" spans="1:10" ht="33.75" x14ac:dyDescent="0.2">
      <c r="A1096" s="2"/>
      <c r="B1096" s="267" t="s">
        <v>3361</v>
      </c>
      <c r="C1096" s="22" t="s">
        <v>1572</v>
      </c>
      <c r="D1096" s="23" t="s">
        <v>1573</v>
      </c>
      <c r="E1096" s="22" t="s">
        <v>358</v>
      </c>
      <c r="F1096" s="24">
        <v>863</v>
      </c>
      <c r="G1096" s="62"/>
      <c r="H1096" s="52">
        <f>F1096*G1096*8</f>
        <v>0</v>
      </c>
      <c r="I1096" s="62"/>
      <c r="J1096" s="52">
        <f t="shared" si="179"/>
        <v>0</v>
      </c>
    </row>
    <row r="1097" spans="1:10" ht="23.25" thickBot="1" x14ac:dyDescent="0.25">
      <c r="A1097" s="2"/>
      <c r="B1097" s="260">
        <v>688</v>
      </c>
      <c r="C1097" s="39" t="s">
        <v>1574</v>
      </c>
      <c r="D1097" s="40" t="s">
        <v>1575</v>
      </c>
      <c r="E1097" s="39" t="s">
        <v>358</v>
      </c>
      <c r="F1097" s="41">
        <v>863</v>
      </c>
      <c r="G1097" s="13"/>
      <c r="H1097" s="52">
        <f t="shared" ref="H1097" si="181">F1097*G1097</f>
        <v>0</v>
      </c>
      <c r="I1097" s="13"/>
      <c r="J1097" s="52">
        <f t="shared" si="179"/>
        <v>0</v>
      </c>
    </row>
    <row r="1098" spans="1:10" ht="34.5" thickBot="1" x14ac:dyDescent="0.25">
      <c r="A1098" s="2"/>
      <c r="B1098" s="269"/>
      <c r="C1098" s="37"/>
      <c r="D1098" s="38" t="s">
        <v>1577</v>
      </c>
      <c r="E1098" s="37"/>
      <c r="F1098" s="36"/>
      <c r="G1098" s="10"/>
      <c r="H1098" s="52">
        <f>H1100+H1103+H1104+H1105+H1108+H1111+H1113+H1116+H1117+H1118+H1121+H1124</f>
        <v>0</v>
      </c>
      <c r="I1098" s="13"/>
      <c r="J1098" s="52">
        <f t="shared" ref="J1098:J1103" si="182">H1098+I1098</f>
        <v>0</v>
      </c>
    </row>
    <row r="1099" spans="1:10" ht="13.5" thickBot="1" x14ac:dyDescent="0.25">
      <c r="A1099" s="2"/>
      <c r="B1099" s="268"/>
      <c r="C1099" s="6"/>
      <c r="D1099" s="7" t="s">
        <v>1578</v>
      </c>
      <c r="E1099" s="10"/>
      <c r="F1099" s="10"/>
      <c r="G1099" s="10"/>
      <c r="H1099" s="10"/>
      <c r="I1099" s="10"/>
      <c r="J1099" s="10"/>
    </row>
    <row r="1100" spans="1:10" ht="45" x14ac:dyDescent="0.2">
      <c r="A1100" s="2"/>
      <c r="B1100" s="260">
        <v>689</v>
      </c>
      <c r="C1100" s="39" t="s">
        <v>1447</v>
      </c>
      <c r="D1100" s="40" t="s">
        <v>1448</v>
      </c>
      <c r="E1100" s="39" t="s">
        <v>358</v>
      </c>
      <c r="F1100" s="41">
        <v>175</v>
      </c>
      <c r="G1100" s="52">
        <f>G1101+G1102*3</f>
        <v>0</v>
      </c>
      <c r="H1100" s="52">
        <f>F1100*G1100</f>
        <v>0</v>
      </c>
      <c r="I1100" s="62"/>
      <c r="J1100" s="52">
        <f t="shared" si="182"/>
        <v>0</v>
      </c>
    </row>
    <row r="1101" spans="1:10" ht="22.5" x14ac:dyDescent="0.2">
      <c r="A1101" s="2"/>
      <c r="B1101" s="267" t="s">
        <v>3362</v>
      </c>
      <c r="C1101" s="22" t="s">
        <v>1450</v>
      </c>
      <c r="D1101" s="23" t="s">
        <v>1451</v>
      </c>
      <c r="E1101" s="22" t="s">
        <v>358</v>
      </c>
      <c r="F1101" s="24">
        <v>175</v>
      </c>
      <c r="G1101" s="62"/>
      <c r="H1101" s="52">
        <f>F1101*G1101</f>
        <v>0</v>
      </c>
      <c r="I1101" s="62"/>
      <c r="J1101" s="52">
        <f t="shared" si="182"/>
        <v>0</v>
      </c>
    </row>
    <row r="1102" spans="1:10" ht="45" x14ac:dyDescent="0.2">
      <c r="A1102" s="2"/>
      <c r="B1102" s="267" t="s">
        <v>3363</v>
      </c>
      <c r="C1102" s="22" t="s">
        <v>1477</v>
      </c>
      <c r="D1102" s="23" t="s">
        <v>1478</v>
      </c>
      <c r="E1102" s="22" t="s">
        <v>358</v>
      </c>
      <c r="F1102" s="24">
        <v>175</v>
      </c>
      <c r="G1102" s="62"/>
      <c r="H1102" s="52">
        <f>F1102*G1102*3</f>
        <v>0</v>
      </c>
      <c r="I1102" s="62"/>
      <c r="J1102" s="52">
        <f t="shared" si="182"/>
        <v>0</v>
      </c>
    </row>
    <row r="1103" spans="1:10" ht="22.5" x14ac:dyDescent="0.2">
      <c r="A1103" s="2"/>
      <c r="B1103" s="260">
        <v>690</v>
      </c>
      <c r="C1103" s="39" t="s">
        <v>1455</v>
      </c>
      <c r="D1103" s="40" t="s">
        <v>1456</v>
      </c>
      <c r="E1103" s="39" t="s">
        <v>358</v>
      </c>
      <c r="F1103" s="41">
        <v>175</v>
      </c>
      <c r="G1103" s="62"/>
      <c r="H1103" s="52">
        <f t="shared" ref="H1103" si="183">F1103*G1103</f>
        <v>0</v>
      </c>
      <c r="I1103" s="62"/>
      <c r="J1103" s="52">
        <f t="shared" si="182"/>
        <v>0</v>
      </c>
    </row>
    <row r="1104" spans="1:10" ht="22.5" x14ac:dyDescent="0.2">
      <c r="A1104" s="2"/>
      <c r="B1104" s="260">
        <v>691</v>
      </c>
      <c r="C1104" s="39" t="s">
        <v>1464</v>
      </c>
      <c r="D1104" s="40" t="s">
        <v>1558</v>
      </c>
      <c r="E1104" s="39" t="s">
        <v>358</v>
      </c>
      <c r="F1104" s="41">
        <v>175</v>
      </c>
      <c r="G1104" s="62"/>
      <c r="H1104" s="52">
        <f t="shared" ref="H1104" si="184">F1104*G1104</f>
        <v>0</v>
      </c>
      <c r="I1104" s="62"/>
      <c r="J1104" s="52">
        <f t="shared" ref="J1104:J1110" si="185">H1104+I1104</f>
        <v>0</v>
      </c>
    </row>
    <row r="1105" spans="1:10" ht="45" x14ac:dyDescent="0.2">
      <c r="A1105" s="2"/>
      <c r="B1105" s="260">
        <v>692</v>
      </c>
      <c r="C1105" s="39" t="s">
        <v>1524</v>
      </c>
      <c r="D1105" s="40" t="s">
        <v>1545</v>
      </c>
      <c r="E1105" s="39" t="s">
        <v>358</v>
      </c>
      <c r="F1105" s="41">
        <v>175</v>
      </c>
      <c r="G1105" s="52">
        <f>G1106+G1107*(-2)</f>
        <v>0</v>
      </c>
      <c r="H1105" s="52">
        <f>F1105*G1105</f>
        <v>0</v>
      </c>
      <c r="I1105" s="62"/>
      <c r="J1105" s="52">
        <f t="shared" si="185"/>
        <v>0</v>
      </c>
    </row>
    <row r="1106" spans="1:10" ht="22.5" x14ac:dyDescent="0.2">
      <c r="A1106" s="2"/>
      <c r="B1106" s="267" t="s">
        <v>3364</v>
      </c>
      <c r="C1106" s="22" t="s">
        <v>1527</v>
      </c>
      <c r="D1106" s="23" t="s">
        <v>1528</v>
      </c>
      <c r="E1106" s="22" t="s">
        <v>358</v>
      </c>
      <c r="F1106" s="24">
        <v>175</v>
      </c>
      <c r="G1106" s="62"/>
      <c r="H1106" s="52">
        <f>F1106*G1106</f>
        <v>0</v>
      </c>
      <c r="I1106" s="62"/>
      <c r="J1106" s="52">
        <f t="shared" si="185"/>
        <v>0</v>
      </c>
    </row>
    <row r="1107" spans="1:10" ht="45" x14ac:dyDescent="0.2">
      <c r="A1107" s="2"/>
      <c r="B1107" s="267" t="s">
        <v>3365</v>
      </c>
      <c r="C1107" s="22" t="s">
        <v>1546</v>
      </c>
      <c r="D1107" s="23" t="s">
        <v>1547</v>
      </c>
      <c r="E1107" s="22" t="s">
        <v>358</v>
      </c>
      <c r="F1107" s="24">
        <v>175</v>
      </c>
      <c r="G1107" s="62"/>
      <c r="H1107" s="52">
        <f>F1107*G1107*(-2)</f>
        <v>0</v>
      </c>
      <c r="I1107" s="62"/>
      <c r="J1107" s="52">
        <f t="shared" si="185"/>
        <v>0</v>
      </c>
    </row>
    <row r="1108" spans="1:10" ht="33.75" x14ac:dyDescent="0.2">
      <c r="A1108" s="2"/>
      <c r="B1108" s="260">
        <v>693</v>
      </c>
      <c r="C1108" s="39" t="s">
        <v>351</v>
      </c>
      <c r="D1108" s="40" t="s">
        <v>1532</v>
      </c>
      <c r="E1108" s="39" t="s">
        <v>358</v>
      </c>
      <c r="F1108" s="41">
        <v>175</v>
      </c>
      <c r="G1108" s="52">
        <f>G1109+G1110</f>
        <v>0</v>
      </c>
      <c r="H1108" s="52">
        <f>F1108*G1108</f>
        <v>0</v>
      </c>
      <c r="I1108" s="62"/>
      <c r="J1108" s="52">
        <f t="shared" si="185"/>
        <v>0</v>
      </c>
    </row>
    <row r="1109" spans="1:10" ht="22.5" x14ac:dyDescent="0.2">
      <c r="A1109" s="2"/>
      <c r="B1109" s="267" t="s">
        <v>3366</v>
      </c>
      <c r="C1109" s="22" t="s">
        <v>1533</v>
      </c>
      <c r="D1109" s="23" t="s">
        <v>1534</v>
      </c>
      <c r="E1109" s="22" t="s">
        <v>358</v>
      </c>
      <c r="F1109" s="24">
        <v>175</v>
      </c>
      <c r="G1109" s="62"/>
      <c r="H1109" s="52">
        <f>F1109*G1109</f>
        <v>0</v>
      </c>
      <c r="I1109" s="62"/>
      <c r="J1109" s="52">
        <f t="shared" si="185"/>
        <v>0</v>
      </c>
    </row>
    <row r="1110" spans="1:10" ht="22.5" x14ac:dyDescent="0.2">
      <c r="A1110" s="2"/>
      <c r="B1110" s="267" t="s">
        <v>3367</v>
      </c>
      <c r="C1110" s="22" t="s">
        <v>1535</v>
      </c>
      <c r="D1110" s="23" t="s">
        <v>1536</v>
      </c>
      <c r="E1110" s="22" t="s">
        <v>358</v>
      </c>
      <c r="F1110" s="24">
        <v>175</v>
      </c>
      <c r="G1110" s="62"/>
      <c r="H1110" s="52">
        <f>F1110*G1110</f>
        <v>0</v>
      </c>
      <c r="I1110" s="62"/>
      <c r="J1110" s="52">
        <f t="shared" si="185"/>
        <v>0</v>
      </c>
    </row>
    <row r="1111" spans="1:10" ht="23.25" thickBot="1" x14ac:dyDescent="0.25">
      <c r="A1111" s="2"/>
      <c r="B1111" s="260">
        <v>694</v>
      </c>
      <c r="C1111" s="39" t="s">
        <v>1581</v>
      </c>
      <c r="D1111" s="40" t="s">
        <v>1582</v>
      </c>
      <c r="E1111" s="39" t="s">
        <v>358</v>
      </c>
      <c r="F1111" s="41">
        <v>175</v>
      </c>
      <c r="G1111" s="62"/>
      <c r="H1111" s="52">
        <f t="shared" ref="H1111" si="186">F1111*G1111</f>
        <v>0</v>
      </c>
      <c r="I1111" s="13"/>
      <c r="J1111" s="52">
        <f t="shared" ref="J1111" si="187">H1111+I1111</f>
        <v>0</v>
      </c>
    </row>
    <row r="1112" spans="1:10" ht="13.5" thickBot="1" x14ac:dyDescent="0.25">
      <c r="A1112" s="2"/>
      <c r="B1112" s="268"/>
      <c r="C1112" s="6"/>
      <c r="D1112" s="7" t="s">
        <v>1583</v>
      </c>
      <c r="E1112" s="10"/>
      <c r="F1112" s="10"/>
      <c r="G1112" s="10"/>
      <c r="H1112" s="10"/>
      <c r="I1112" s="10"/>
      <c r="J1112" s="10"/>
    </row>
    <row r="1113" spans="1:10" ht="45" x14ac:dyDescent="0.2">
      <c r="A1113" s="2"/>
      <c r="B1113" s="260">
        <v>695</v>
      </c>
      <c r="C1113" s="39" t="s">
        <v>1447</v>
      </c>
      <c r="D1113" s="40" t="s">
        <v>1448</v>
      </c>
      <c r="E1113" s="39" t="s">
        <v>358</v>
      </c>
      <c r="F1113" s="41">
        <v>362</v>
      </c>
      <c r="G1113" s="52">
        <f>G1114+G1115*3</f>
        <v>0</v>
      </c>
      <c r="H1113" s="52">
        <f>F1113*G1113</f>
        <v>0</v>
      </c>
      <c r="I1113" s="62"/>
      <c r="J1113" s="52">
        <f t="shared" ref="J1113:J1124" si="188">H1113+I1113</f>
        <v>0</v>
      </c>
    </row>
    <row r="1114" spans="1:10" ht="22.5" x14ac:dyDescent="0.2">
      <c r="A1114" s="2"/>
      <c r="B1114" s="267" t="s">
        <v>3368</v>
      </c>
      <c r="C1114" s="22" t="s">
        <v>1450</v>
      </c>
      <c r="D1114" s="23" t="s">
        <v>1451</v>
      </c>
      <c r="E1114" s="22" t="s">
        <v>358</v>
      </c>
      <c r="F1114" s="24">
        <v>362</v>
      </c>
      <c r="G1114" s="62"/>
      <c r="H1114" s="52">
        <f>F1114*G1114</f>
        <v>0</v>
      </c>
      <c r="I1114" s="62"/>
      <c r="J1114" s="52">
        <f t="shared" si="188"/>
        <v>0</v>
      </c>
    </row>
    <row r="1115" spans="1:10" ht="45" x14ac:dyDescent="0.2">
      <c r="A1115" s="2"/>
      <c r="B1115" s="267" t="s">
        <v>3369</v>
      </c>
      <c r="C1115" s="22" t="s">
        <v>1477</v>
      </c>
      <c r="D1115" s="23" t="s">
        <v>1478</v>
      </c>
      <c r="E1115" s="22" t="s">
        <v>358</v>
      </c>
      <c r="F1115" s="24">
        <v>362</v>
      </c>
      <c r="G1115" s="62"/>
      <c r="H1115" s="52">
        <f>F1115*G1115*3</f>
        <v>0</v>
      </c>
      <c r="I1115" s="62"/>
      <c r="J1115" s="52">
        <f t="shared" si="188"/>
        <v>0</v>
      </c>
    </row>
    <row r="1116" spans="1:10" ht="22.5" x14ac:dyDescent="0.2">
      <c r="A1116" s="2"/>
      <c r="B1116" s="260">
        <v>696</v>
      </c>
      <c r="C1116" s="39" t="s">
        <v>1455</v>
      </c>
      <c r="D1116" s="40" t="s">
        <v>1456</v>
      </c>
      <c r="E1116" s="39" t="s">
        <v>358</v>
      </c>
      <c r="F1116" s="41">
        <v>362</v>
      </c>
      <c r="G1116" s="62"/>
      <c r="H1116" s="52">
        <f t="shared" ref="H1116:H1117" si="189">F1116*G1116</f>
        <v>0</v>
      </c>
      <c r="I1116" s="62"/>
      <c r="J1116" s="52">
        <f t="shared" si="188"/>
        <v>0</v>
      </c>
    </row>
    <row r="1117" spans="1:10" ht="22.5" x14ac:dyDescent="0.2">
      <c r="A1117" s="2"/>
      <c r="B1117" s="260">
        <v>697</v>
      </c>
      <c r="C1117" s="39" t="s">
        <v>1464</v>
      </c>
      <c r="D1117" s="40" t="s">
        <v>1558</v>
      </c>
      <c r="E1117" s="39" t="s">
        <v>358</v>
      </c>
      <c r="F1117" s="41">
        <v>362</v>
      </c>
      <c r="G1117" s="13"/>
      <c r="H1117" s="52">
        <f t="shared" si="189"/>
        <v>0</v>
      </c>
      <c r="I1117" s="62"/>
      <c r="J1117" s="52">
        <f t="shared" si="188"/>
        <v>0</v>
      </c>
    </row>
    <row r="1118" spans="1:10" ht="45" x14ac:dyDescent="0.2">
      <c r="A1118" s="2"/>
      <c r="B1118" s="260">
        <v>698</v>
      </c>
      <c r="C1118" s="39" t="s">
        <v>1524</v>
      </c>
      <c r="D1118" s="40" t="s">
        <v>1545</v>
      </c>
      <c r="E1118" s="39" t="s">
        <v>358</v>
      </c>
      <c r="F1118" s="41">
        <v>362</v>
      </c>
      <c r="G1118" s="52">
        <f>G1119+G1120*(-2)</f>
        <v>0</v>
      </c>
      <c r="H1118" s="52">
        <f>F1118*G1118</f>
        <v>0</v>
      </c>
      <c r="I1118" s="62"/>
      <c r="J1118" s="52">
        <f t="shared" si="188"/>
        <v>0</v>
      </c>
    </row>
    <row r="1119" spans="1:10" ht="22.5" x14ac:dyDescent="0.2">
      <c r="A1119" s="2"/>
      <c r="B1119" s="267" t="s">
        <v>1508</v>
      </c>
      <c r="C1119" s="22" t="s">
        <v>1527</v>
      </c>
      <c r="D1119" s="23" t="s">
        <v>1528</v>
      </c>
      <c r="E1119" s="22" t="s">
        <v>358</v>
      </c>
      <c r="F1119" s="24">
        <v>362</v>
      </c>
      <c r="G1119" s="62"/>
      <c r="H1119" s="52">
        <f>F1119*G1119</f>
        <v>0</v>
      </c>
      <c r="I1119" s="62"/>
      <c r="J1119" s="52">
        <f t="shared" si="188"/>
        <v>0</v>
      </c>
    </row>
    <row r="1120" spans="1:10" ht="45" x14ac:dyDescent="0.2">
      <c r="A1120" s="2"/>
      <c r="B1120" s="267" t="s">
        <v>1511</v>
      </c>
      <c r="C1120" s="22" t="s">
        <v>1546</v>
      </c>
      <c r="D1120" s="23" t="s">
        <v>1547</v>
      </c>
      <c r="E1120" s="22" t="s">
        <v>358</v>
      </c>
      <c r="F1120" s="24">
        <v>362</v>
      </c>
      <c r="G1120" s="62"/>
      <c r="H1120" s="52">
        <f>F1120*G1120*(-2)</f>
        <v>0</v>
      </c>
      <c r="I1120" s="62"/>
      <c r="J1120" s="52">
        <f t="shared" si="188"/>
        <v>0</v>
      </c>
    </row>
    <row r="1121" spans="1:10" ht="33.75" x14ac:dyDescent="0.2">
      <c r="A1121" s="2"/>
      <c r="B1121" s="260">
        <v>699</v>
      </c>
      <c r="C1121" s="39" t="s">
        <v>351</v>
      </c>
      <c r="D1121" s="40" t="s">
        <v>1532</v>
      </c>
      <c r="E1121" s="39" t="s">
        <v>358</v>
      </c>
      <c r="F1121" s="41">
        <v>362</v>
      </c>
      <c r="G1121" s="52">
        <f>G1122+G1123</f>
        <v>0</v>
      </c>
      <c r="H1121" s="52">
        <f>F1121*G1121</f>
        <v>0</v>
      </c>
      <c r="I1121" s="62"/>
      <c r="J1121" s="52">
        <f t="shared" si="188"/>
        <v>0</v>
      </c>
    </row>
    <row r="1122" spans="1:10" ht="22.5" x14ac:dyDescent="0.2">
      <c r="A1122" s="2"/>
      <c r="B1122" s="267" t="s">
        <v>1515</v>
      </c>
      <c r="C1122" s="22" t="s">
        <v>1533</v>
      </c>
      <c r="D1122" s="23" t="s">
        <v>1534</v>
      </c>
      <c r="E1122" s="22" t="s">
        <v>358</v>
      </c>
      <c r="F1122" s="24">
        <v>362</v>
      </c>
      <c r="G1122" s="62"/>
      <c r="H1122" s="52">
        <f>F1122*G1122</f>
        <v>0</v>
      </c>
      <c r="I1122" s="62"/>
      <c r="J1122" s="52">
        <f t="shared" si="188"/>
        <v>0</v>
      </c>
    </row>
    <row r="1123" spans="1:10" ht="22.5" x14ac:dyDescent="0.2">
      <c r="A1123" s="2"/>
      <c r="B1123" s="267" t="s">
        <v>1516</v>
      </c>
      <c r="C1123" s="22" t="s">
        <v>1535</v>
      </c>
      <c r="D1123" s="23" t="s">
        <v>1536</v>
      </c>
      <c r="E1123" s="22" t="s">
        <v>358</v>
      </c>
      <c r="F1123" s="24">
        <v>362</v>
      </c>
      <c r="G1123" s="62"/>
      <c r="H1123" s="52">
        <f>F1123*G1123</f>
        <v>0</v>
      </c>
      <c r="I1123" s="62"/>
      <c r="J1123" s="52">
        <f t="shared" si="188"/>
        <v>0</v>
      </c>
    </row>
    <row r="1124" spans="1:10" ht="23.25" thickBot="1" x14ac:dyDescent="0.25">
      <c r="A1124" s="2"/>
      <c r="B1124" s="260">
        <v>700</v>
      </c>
      <c r="C1124" s="39" t="s">
        <v>1581</v>
      </c>
      <c r="D1124" s="40" t="s">
        <v>1582</v>
      </c>
      <c r="E1124" s="39" t="s">
        <v>358</v>
      </c>
      <c r="F1124" s="41">
        <v>362</v>
      </c>
      <c r="G1124" s="62"/>
      <c r="H1124" s="52">
        <f t="shared" ref="H1124" si="190">F1124*G1124</f>
        <v>0</v>
      </c>
      <c r="I1124" s="62"/>
      <c r="J1124" s="52">
        <f t="shared" si="188"/>
        <v>0</v>
      </c>
    </row>
    <row r="1125" spans="1:10" ht="13.5" thickBot="1" x14ac:dyDescent="0.25">
      <c r="A1125" s="2"/>
      <c r="B1125" s="269"/>
      <c r="C1125" s="37"/>
      <c r="D1125" s="38" t="s">
        <v>1584</v>
      </c>
      <c r="E1125" s="37"/>
      <c r="F1125" s="36"/>
      <c r="G1125" s="10"/>
      <c r="H1125" s="52">
        <f>H1126+H1129+H1132</f>
        <v>0</v>
      </c>
      <c r="I1125" s="13"/>
      <c r="J1125" s="52">
        <f t="shared" ref="J1125:J1132" si="191">H1125+I1125</f>
        <v>0</v>
      </c>
    </row>
    <row r="1126" spans="1:10" ht="23.25" thickBot="1" x14ac:dyDescent="0.25">
      <c r="A1126" s="2"/>
      <c r="B1126" s="260">
        <v>701</v>
      </c>
      <c r="C1126" s="39" t="s">
        <v>1585</v>
      </c>
      <c r="D1126" s="40" t="s">
        <v>1586</v>
      </c>
      <c r="E1126" s="39" t="s">
        <v>411</v>
      </c>
      <c r="F1126" s="41">
        <v>5633.2</v>
      </c>
      <c r="G1126" s="56"/>
      <c r="H1126" s="52">
        <f>H1127+H1128</f>
        <v>0</v>
      </c>
      <c r="I1126" s="62"/>
      <c r="J1126" s="52">
        <f t="shared" si="191"/>
        <v>0</v>
      </c>
    </row>
    <row r="1127" spans="1:10" ht="22.5" x14ac:dyDescent="0.2">
      <c r="A1127" s="2"/>
      <c r="B1127" s="267" t="s">
        <v>1520</v>
      </c>
      <c r="C1127" s="22" t="s">
        <v>1587</v>
      </c>
      <c r="D1127" s="23" t="s">
        <v>1588</v>
      </c>
      <c r="E1127" s="22" t="s">
        <v>411</v>
      </c>
      <c r="F1127" s="24">
        <v>5633.2</v>
      </c>
      <c r="G1127" s="62"/>
      <c r="H1127" s="52">
        <f>F1127*G1127</f>
        <v>0</v>
      </c>
      <c r="I1127" s="62"/>
      <c r="J1127" s="52">
        <f t="shared" si="191"/>
        <v>0</v>
      </c>
    </row>
    <row r="1128" spans="1:10" ht="23.25" thickBot="1" x14ac:dyDescent="0.25">
      <c r="A1128" s="2"/>
      <c r="B1128" s="267" t="s">
        <v>1521</v>
      </c>
      <c r="C1128" s="22" t="s">
        <v>1387</v>
      </c>
      <c r="D1128" s="23" t="s">
        <v>1589</v>
      </c>
      <c r="E1128" s="22" t="s">
        <v>438</v>
      </c>
      <c r="F1128" s="24">
        <v>225.328</v>
      </c>
      <c r="G1128" s="62"/>
      <c r="H1128" s="52">
        <f>F1128*G1128</f>
        <v>0</v>
      </c>
      <c r="I1128" s="62"/>
      <c r="J1128" s="52">
        <f t="shared" si="191"/>
        <v>0</v>
      </c>
    </row>
    <row r="1129" spans="1:10" ht="23.25" thickBot="1" x14ac:dyDescent="0.25">
      <c r="A1129" s="2"/>
      <c r="B1129" s="260">
        <v>702</v>
      </c>
      <c r="C1129" s="39" t="s">
        <v>1585</v>
      </c>
      <c r="D1129" s="40" t="s">
        <v>1590</v>
      </c>
      <c r="E1129" s="39" t="s">
        <v>411</v>
      </c>
      <c r="F1129" s="41">
        <v>4068.35</v>
      </c>
      <c r="G1129" s="56"/>
      <c r="H1129" s="52">
        <f>H1130+H1131</f>
        <v>0</v>
      </c>
      <c r="I1129" s="62"/>
      <c r="J1129" s="52">
        <f t="shared" si="191"/>
        <v>0</v>
      </c>
    </row>
    <row r="1130" spans="1:10" ht="22.5" x14ac:dyDescent="0.2">
      <c r="A1130" s="2"/>
      <c r="B1130" s="267" t="s">
        <v>1526</v>
      </c>
      <c r="C1130" s="22" t="s">
        <v>1592</v>
      </c>
      <c r="D1130" s="23" t="s">
        <v>1593</v>
      </c>
      <c r="E1130" s="22" t="s">
        <v>411</v>
      </c>
      <c r="F1130" s="24">
        <v>4068.35</v>
      </c>
      <c r="G1130" s="62"/>
      <c r="H1130" s="52">
        <f>F1130*G1130</f>
        <v>0</v>
      </c>
      <c r="I1130" s="62"/>
      <c r="J1130" s="52">
        <f t="shared" si="191"/>
        <v>0</v>
      </c>
    </row>
    <row r="1131" spans="1:10" ht="22.5" x14ac:dyDescent="0.2">
      <c r="A1131" s="2"/>
      <c r="B1131" s="267" t="s">
        <v>1529</v>
      </c>
      <c r="C1131" s="22" t="s">
        <v>1387</v>
      </c>
      <c r="D1131" s="23" t="s">
        <v>1589</v>
      </c>
      <c r="E1131" s="22" t="s">
        <v>438</v>
      </c>
      <c r="F1131" s="24">
        <v>162.73400000000001</v>
      </c>
      <c r="G1131" s="62"/>
      <c r="H1131" s="52">
        <f>F1131*G1131</f>
        <v>0</v>
      </c>
      <c r="I1131" s="62"/>
      <c r="J1131" s="52">
        <f t="shared" si="191"/>
        <v>0</v>
      </c>
    </row>
    <row r="1132" spans="1:10" ht="34.5" thickBot="1" x14ac:dyDescent="0.25">
      <c r="A1132" s="2"/>
      <c r="B1132" s="260">
        <v>703</v>
      </c>
      <c r="C1132" s="39" t="s">
        <v>432</v>
      </c>
      <c r="D1132" s="40" t="s">
        <v>1595</v>
      </c>
      <c r="E1132" s="39" t="s">
        <v>411</v>
      </c>
      <c r="F1132" s="41">
        <v>5573.8</v>
      </c>
      <c r="G1132" s="13"/>
      <c r="H1132" s="52">
        <f t="shared" ref="H1132" si="192">F1132*G1132</f>
        <v>0</v>
      </c>
      <c r="I1132" s="62"/>
      <c r="J1132" s="52">
        <f t="shared" si="191"/>
        <v>0</v>
      </c>
    </row>
    <row r="1133" spans="1:10" ht="13.5" thickBot="1" x14ac:dyDescent="0.25">
      <c r="A1133" s="2"/>
      <c r="B1133" s="270"/>
      <c r="C1133" s="37"/>
      <c r="D1133" s="38" t="s">
        <v>1596</v>
      </c>
      <c r="E1133" s="37"/>
      <c r="F1133" s="36"/>
      <c r="G1133" s="10"/>
      <c r="H1133" s="52">
        <f>H1134+H1137</f>
        <v>0</v>
      </c>
      <c r="I1133" s="62"/>
      <c r="J1133" s="52">
        <f t="shared" ref="J1133:J1142" si="193">H1133+I1133</f>
        <v>0</v>
      </c>
    </row>
    <row r="1134" spans="1:10" ht="34.5" thickBot="1" x14ac:dyDescent="0.25">
      <c r="A1134" s="2"/>
      <c r="B1134" s="260">
        <v>704</v>
      </c>
      <c r="C1134" s="39" t="s">
        <v>351</v>
      </c>
      <c r="D1134" s="40" t="s">
        <v>1597</v>
      </c>
      <c r="E1134" s="39" t="s">
        <v>411</v>
      </c>
      <c r="F1134" s="41">
        <v>59.17</v>
      </c>
      <c r="G1134" s="56"/>
      <c r="H1134" s="52">
        <f>H1135+H1136</f>
        <v>0</v>
      </c>
      <c r="I1134" s="62"/>
      <c r="J1134" s="52">
        <f t="shared" si="193"/>
        <v>0</v>
      </c>
    </row>
    <row r="1135" spans="1:10" ht="22.5" x14ac:dyDescent="0.2">
      <c r="A1135" s="2"/>
      <c r="B1135" s="267" t="s">
        <v>3370</v>
      </c>
      <c r="C1135" s="22" t="s">
        <v>1599</v>
      </c>
      <c r="D1135" s="23" t="s">
        <v>1600</v>
      </c>
      <c r="E1135" s="22" t="s">
        <v>411</v>
      </c>
      <c r="F1135" s="24">
        <v>59.17</v>
      </c>
      <c r="G1135" s="62"/>
      <c r="H1135" s="52">
        <f>F1135*G1135</f>
        <v>0</v>
      </c>
      <c r="I1135" s="62"/>
      <c r="J1135" s="52">
        <f t="shared" si="193"/>
        <v>0</v>
      </c>
    </row>
    <row r="1136" spans="1:10" ht="23.25" thickBot="1" x14ac:dyDescent="0.25">
      <c r="A1136" s="2"/>
      <c r="B1136" s="267" t="s">
        <v>3371</v>
      </c>
      <c r="C1136" s="22" t="s">
        <v>1387</v>
      </c>
      <c r="D1136" s="23" t="s">
        <v>1602</v>
      </c>
      <c r="E1136" s="22" t="s">
        <v>438</v>
      </c>
      <c r="F1136" s="24">
        <v>4.734</v>
      </c>
      <c r="G1136" s="62"/>
      <c r="H1136" s="52">
        <f>F1136*G1136</f>
        <v>0</v>
      </c>
      <c r="I1136" s="62"/>
      <c r="J1136" s="52">
        <f t="shared" si="193"/>
        <v>0</v>
      </c>
    </row>
    <row r="1137" spans="1:10" ht="34.5" thickBot="1" x14ac:dyDescent="0.25">
      <c r="A1137" s="2"/>
      <c r="B1137" s="260">
        <v>705</v>
      </c>
      <c r="C1137" s="39" t="s">
        <v>351</v>
      </c>
      <c r="D1137" s="40" t="s">
        <v>1603</v>
      </c>
      <c r="E1137" s="39" t="s">
        <v>411</v>
      </c>
      <c r="F1137" s="41">
        <v>330.25</v>
      </c>
      <c r="G1137" s="56"/>
      <c r="H1137" s="52">
        <f>H1138+H1139</f>
        <v>0</v>
      </c>
      <c r="I1137" s="62"/>
      <c r="J1137" s="52">
        <f t="shared" si="193"/>
        <v>0</v>
      </c>
    </row>
    <row r="1138" spans="1:10" ht="22.5" x14ac:dyDescent="0.2">
      <c r="A1138" s="2"/>
      <c r="B1138" s="267" t="s">
        <v>1540</v>
      </c>
      <c r="C1138" s="22" t="s">
        <v>1605</v>
      </c>
      <c r="D1138" s="23" t="s">
        <v>1606</v>
      </c>
      <c r="E1138" s="22" t="s">
        <v>411</v>
      </c>
      <c r="F1138" s="24">
        <v>330.25</v>
      </c>
      <c r="G1138" s="62"/>
      <c r="H1138" s="52">
        <f>F1138*G1138</f>
        <v>0</v>
      </c>
      <c r="I1138" s="62"/>
      <c r="J1138" s="52">
        <f t="shared" si="193"/>
        <v>0</v>
      </c>
    </row>
    <row r="1139" spans="1:10" ht="23.25" thickBot="1" x14ac:dyDescent="0.25">
      <c r="A1139" s="2"/>
      <c r="B1139" s="267" t="s">
        <v>1541</v>
      </c>
      <c r="C1139" s="22" t="s">
        <v>1387</v>
      </c>
      <c r="D1139" s="23" t="s">
        <v>1602</v>
      </c>
      <c r="E1139" s="22" t="s">
        <v>438</v>
      </c>
      <c r="F1139" s="24">
        <v>26.42</v>
      </c>
      <c r="G1139" s="62"/>
      <c r="H1139" s="52">
        <f>F1139*G1139</f>
        <v>0</v>
      </c>
      <c r="I1139" s="62"/>
      <c r="J1139" s="52">
        <f t="shared" si="193"/>
        <v>0</v>
      </c>
    </row>
    <row r="1140" spans="1:10" ht="13.5" thickBot="1" x14ac:dyDescent="0.25">
      <c r="A1140" s="2"/>
      <c r="B1140" s="269"/>
      <c r="C1140" s="37"/>
      <c r="D1140" s="38" t="s">
        <v>1608</v>
      </c>
      <c r="E1140" s="37"/>
      <c r="F1140" s="36"/>
      <c r="G1140" s="10"/>
      <c r="H1140" s="52">
        <f>H1141+H1196+H1268</f>
        <v>0</v>
      </c>
      <c r="I1140" s="13"/>
      <c r="J1140" s="52">
        <f t="shared" si="193"/>
        <v>0</v>
      </c>
    </row>
    <row r="1141" spans="1:10" ht="13.5" thickBot="1" x14ac:dyDescent="0.25">
      <c r="A1141" s="2"/>
      <c r="B1141" s="269"/>
      <c r="C1141" s="37"/>
      <c r="D1141" s="38" t="s">
        <v>1609</v>
      </c>
      <c r="E1141" s="37"/>
      <c r="F1141" s="36"/>
      <c r="G1141" s="10"/>
      <c r="H1141" s="52">
        <f>H1142+H1148+H1161+H1170+H1175+H1180+H1184</f>
        <v>0</v>
      </c>
      <c r="I1141" s="13"/>
      <c r="J1141" s="52">
        <f t="shared" si="193"/>
        <v>0</v>
      </c>
    </row>
    <row r="1142" spans="1:10" ht="13.5" thickBot="1" x14ac:dyDescent="0.25">
      <c r="A1142" s="2"/>
      <c r="B1142" s="270"/>
      <c r="C1142" s="37"/>
      <c r="D1142" s="38" t="s">
        <v>1610</v>
      </c>
      <c r="E1142" s="37"/>
      <c r="F1142" s="36"/>
      <c r="G1142" s="10"/>
      <c r="H1142" s="52">
        <f>H1143+H1146+H1147</f>
        <v>0</v>
      </c>
      <c r="I1142" s="13"/>
      <c r="J1142" s="52">
        <f t="shared" si="193"/>
        <v>0</v>
      </c>
    </row>
    <row r="1143" spans="1:10" ht="45.75" thickBot="1" x14ac:dyDescent="0.25">
      <c r="A1143" s="2"/>
      <c r="B1143" s="260">
        <v>706</v>
      </c>
      <c r="C1143" s="39" t="s">
        <v>1611</v>
      </c>
      <c r="D1143" s="40" t="s">
        <v>1612</v>
      </c>
      <c r="E1143" s="39" t="s">
        <v>438</v>
      </c>
      <c r="F1143" s="41">
        <v>712.88599999999997</v>
      </c>
      <c r="G1143" s="56"/>
      <c r="H1143" s="52">
        <f>H1144+H1145</f>
        <v>0</v>
      </c>
      <c r="I1143" s="62"/>
      <c r="J1143" s="52">
        <f t="shared" ref="J1143:J1145" si="194">H1143+I1143</f>
        <v>0</v>
      </c>
    </row>
    <row r="1144" spans="1:10" ht="33.75" x14ac:dyDescent="0.2">
      <c r="A1144" s="2"/>
      <c r="B1144" s="267" t="s">
        <v>3372</v>
      </c>
      <c r="C1144" s="22" t="s">
        <v>1613</v>
      </c>
      <c r="D1144" s="23" t="s">
        <v>1614</v>
      </c>
      <c r="E1144" s="22" t="s">
        <v>438</v>
      </c>
      <c r="F1144" s="24">
        <v>712.88599999999997</v>
      </c>
      <c r="G1144" s="62"/>
      <c r="H1144" s="52">
        <f>F1144*G1144</f>
        <v>0</v>
      </c>
      <c r="I1144" s="62"/>
      <c r="J1144" s="52">
        <f t="shared" si="194"/>
        <v>0</v>
      </c>
    </row>
    <row r="1145" spans="1:10" ht="56.25" x14ac:dyDescent="0.2">
      <c r="A1145" s="2"/>
      <c r="B1145" s="267" t="s">
        <v>3373</v>
      </c>
      <c r="C1145" s="22" t="s">
        <v>1615</v>
      </c>
      <c r="D1145" s="23" t="s">
        <v>1616</v>
      </c>
      <c r="E1145" s="22" t="s">
        <v>438</v>
      </c>
      <c r="F1145" s="24">
        <v>712.88599999999997</v>
      </c>
      <c r="G1145" s="62"/>
      <c r="H1145" s="52">
        <f>F1145*G1145*38</f>
        <v>0</v>
      </c>
      <c r="I1145" s="62"/>
      <c r="J1145" s="52">
        <f t="shared" si="194"/>
        <v>0</v>
      </c>
    </row>
    <row r="1146" spans="1:10" ht="45" x14ac:dyDescent="0.2">
      <c r="A1146" s="2"/>
      <c r="B1146" s="260">
        <v>707</v>
      </c>
      <c r="C1146" s="43" t="s">
        <v>351</v>
      </c>
      <c r="D1146" s="44" t="s">
        <v>1617</v>
      </c>
      <c r="E1146" s="43" t="s">
        <v>1139</v>
      </c>
      <c r="F1146" s="45">
        <v>1140.6179999999999</v>
      </c>
      <c r="G1146" s="62"/>
      <c r="H1146" s="52">
        <f>F1146*G1146</f>
        <v>0</v>
      </c>
      <c r="I1146" s="62"/>
      <c r="J1146" s="52">
        <f t="shared" ref="J1146:J1147" si="195">H1146+I1146</f>
        <v>0</v>
      </c>
    </row>
    <row r="1147" spans="1:10" ht="23.25" thickBot="1" x14ac:dyDescent="0.25">
      <c r="A1147" s="2"/>
      <c r="B1147" s="260">
        <v>708</v>
      </c>
      <c r="C1147" s="39" t="s">
        <v>1118</v>
      </c>
      <c r="D1147" s="40" t="s">
        <v>1119</v>
      </c>
      <c r="E1147" s="39" t="s">
        <v>438</v>
      </c>
      <c r="F1147" s="41">
        <v>403.14600000000002</v>
      </c>
      <c r="G1147" s="13"/>
      <c r="H1147" s="52">
        <f t="shared" ref="H1147" si="196">F1147*G1147</f>
        <v>0</v>
      </c>
      <c r="I1147" s="62"/>
      <c r="J1147" s="52">
        <f t="shared" si="195"/>
        <v>0</v>
      </c>
    </row>
    <row r="1148" spans="1:10" ht="13.5" thickBot="1" x14ac:dyDescent="0.25">
      <c r="A1148" s="2"/>
      <c r="B1148" s="270"/>
      <c r="C1148" s="37"/>
      <c r="D1148" s="38" t="s">
        <v>1618</v>
      </c>
      <c r="E1148" s="37"/>
      <c r="F1148" s="36"/>
      <c r="G1148" s="10"/>
      <c r="H1148" s="52">
        <f>H1149+H1150+H1151+H1154+H1157+H1160</f>
        <v>0</v>
      </c>
      <c r="I1148" s="62"/>
      <c r="J1148" s="52">
        <f t="shared" ref="J1148:J1159" si="197">H1148+I1148</f>
        <v>0</v>
      </c>
    </row>
    <row r="1149" spans="1:10" ht="22.5" x14ac:dyDescent="0.2">
      <c r="A1149" s="2"/>
      <c r="B1149" s="260">
        <v>709</v>
      </c>
      <c r="C1149" s="39" t="s">
        <v>1129</v>
      </c>
      <c r="D1149" s="40" t="s">
        <v>1619</v>
      </c>
      <c r="E1149" s="39" t="s">
        <v>438</v>
      </c>
      <c r="F1149" s="41">
        <v>9.2119999999999997</v>
      </c>
      <c r="G1149" s="13"/>
      <c r="H1149" s="52">
        <f t="shared" ref="H1149:H1150" si="198">F1149*G1149</f>
        <v>0</v>
      </c>
      <c r="I1149" s="62"/>
      <c r="J1149" s="52">
        <f t="shared" si="197"/>
        <v>0</v>
      </c>
    </row>
    <row r="1150" spans="1:10" ht="23.25" thickBot="1" x14ac:dyDescent="0.25">
      <c r="A1150" s="2"/>
      <c r="B1150" s="260">
        <v>710</v>
      </c>
      <c r="C1150" s="39" t="s">
        <v>1132</v>
      </c>
      <c r="D1150" s="40" t="s">
        <v>1620</v>
      </c>
      <c r="E1150" s="39" t="s">
        <v>438</v>
      </c>
      <c r="F1150" s="41">
        <v>23.949000000000002</v>
      </c>
      <c r="G1150" s="13"/>
      <c r="H1150" s="52">
        <f t="shared" si="198"/>
        <v>0</v>
      </c>
      <c r="I1150" s="62"/>
      <c r="J1150" s="52">
        <f t="shared" si="197"/>
        <v>0</v>
      </c>
    </row>
    <row r="1151" spans="1:10" ht="23.25" thickBot="1" x14ac:dyDescent="0.25">
      <c r="A1151" s="2"/>
      <c r="B1151" s="260">
        <v>711</v>
      </c>
      <c r="C1151" s="39" t="s">
        <v>1621</v>
      </c>
      <c r="D1151" s="40" t="s">
        <v>1622</v>
      </c>
      <c r="E1151" s="39" t="s">
        <v>438</v>
      </c>
      <c r="F1151" s="41">
        <v>0.39200000000000002</v>
      </c>
      <c r="G1151" s="56"/>
      <c r="H1151" s="52">
        <f>H1152+H1153</f>
        <v>0</v>
      </c>
      <c r="I1151" s="62"/>
      <c r="J1151" s="52">
        <f t="shared" si="197"/>
        <v>0</v>
      </c>
    </row>
    <row r="1152" spans="1:10" ht="33.75" x14ac:dyDescent="0.2">
      <c r="A1152" s="2"/>
      <c r="B1152" s="267" t="s">
        <v>1554</v>
      </c>
      <c r="C1152" s="22" t="s">
        <v>1623</v>
      </c>
      <c r="D1152" s="23" t="s">
        <v>1624</v>
      </c>
      <c r="E1152" s="22" t="s">
        <v>438</v>
      </c>
      <c r="F1152" s="24">
        <v>0.39200000000000002</v>
      </c>
      <c r="G1152" s="62"/>
      <c r="H1152" s="52">
        <f>F1152*G1152</f>
        <v>0</v>
      </c>
      <c r="I1152" s="62"/>
      <c r="J1152" s="52">
        <f t="shared" si="197"/>
        <v>0</v>
      </c>
    </row>
    <row r="1153" spans="1:10" ht="34.5" thickBot="1" x14ac:dyDescent="0.25">
      <c r="A1153" s="2"/>
      <c r="B1153" s="267" t="s">
        <v>1555</v>
      </c>
      <c r="C1153" s="22" t="s">
        <v>351</v>
      </c>
      <c r="D1153" s="23" t="s">
        <v>1625</v>
      </c>
      <c r="E1153" s="22" t="s">
        <v>1151</v>
      </c>
      <c r="F1153" s="24">
        <v>75.263999999999996</v>
      </c>
      <c r="G1153" s="62"/>
      <c r="H1153" s="52">
        <f>F1153*G1153</f>
        <v>0</v>
      </c>
      <c r="I1153" s="62"/>
      <c r="J1153" s="52">
        <f t="shared" si="197"/>
        <v>0</v>
      </c>
    </row>
    <row r="1154" spans="1:10" ht="23.25" thickBot="1" x14ac:dyDescent="0.25">
      <c r="A1154" s="2"/>
      <c r="B1154" s="260">
        <v>712</v>
      </c>
      <c r="C1154" s="39" t="s">
        <v>1626</v>
      </c>
      <c r="D1154" s="40" t="s">
        <v>1627</v>
      </c>
      <c r="E1154" s="39" t="s">
        <v>438</v>
      </c>
      <c r="F1154" s="41">
        <v>0.66</v>
      </c>
      <c r="G1154" s="56"/>
      <c r="H1154" s="52">
        <f>H1155+H1156</f>
        <v>0</v>
      </c>
      <c r="I1154" s="62"/>
      <c r="J1154" s="52">
        <f t="shared" si="197"/>
        <v>0</v>
      </c>
    </row>
    <row r="1155" spans="1:10" ht="33.75" x14ac:dyDescent="0.2">
      <c r="A1155" s="2"/>
      <c r="B1155" s="267" t="s">
        <v>3374</v>
      </c>
      <c r="C1155" s="22" t="s">
        <v>1628</v>
      </c>
      <c r="D1155" s="23" t="s">
        <v>1629</v>
      </c>
      <c r="E1155" s="22" t="s">
        <v>438</v>
      </c>
      <c r="F1155" s="24">
        <v>0.66</v>
      </c>
      <c r="G1155" s="62"/>
      <c r="H1155" s="52">
        <f>F1155*G1155</f>
        <v>0</v>
      </c>
      <c r="I1155" s="62"/>
      <c r="J1155" s="52">
        <f t="shared" si="197"/>
        <v>0</v>
      </c>
    </row>
    <row r="1156" spans="1:10" ht="34.5" thickBot="1" x14ac:dyDescent="0.25">
      <c r="A1156" s="2"/>
      <c r="B1156" s="267" t="s">
        <v>3375</v>
      </c>
      <c r="C1156" s="22" t="s">
        <v>351</v>
      </c>
      <c r="D1156" s="23" t="s">
        <v>1625</v>
      </c>
      <c r="E1156" s="22" t="s">
        <v>1151</v>
      </c>
      <c r="F1156" s="24">
        <v>76.56</v>
      </c>
      <c r="G1156" s="62"/>
      <c r="H1156" s="52">
        <f>F1156*G1156</f>
        <v>0</v>
      </c>
      <c r="I1156" s="62"/>
      <c r="J1156" s="52">
        <f t="shared" si="197"/>
        <v>0</v>
      </c>
    </row>
    <row r="1157" spans="1:10" ht="23.25" thickBot="1" x14ac:dyDescent="0.25">
      <c r="A1157" s="2"/>
      <c r="B1157" s="260">
        <v>713</v>
      </c>
      <c r="C1157" s="39" t="s">
        <v>1626</v>
      </c>
      <c r="D1157" s="40" t="s">
        <v>1630</v>
      </c>
      <c r="E1157" s="39" t="s">
        <v>438</v>
      </c>
      <c r="F1157" s="41">
        <v>5.8250000000000002</v>
      </c>
      <c r="G1157" s="56"/>
      <c r="H1157" s="52">
        <f>H1158+H1159</f>
        <v>0</v>
      </c>
      <c r="I1157" s="62"/>
      <c r="J1157" s="52">
        <f t="shared" si="197"/>
        <v>0</v>
      </c>
    </row>
    <row r="1158" spans="1:10" ht="33.75" x14ac:dyDescent="0.2">
      <c r="A1158" s="2"/>
      <c r="B1158" s="267" t="s">
        <v>3376</v>
      </c>
      <c r="C1158" s="22" t="s">
        <v>1628</v>
      </c>
      <c r="D1158" s="23" t="s">
        <v>1631</v>
      </c>
      <c r="E1158" s="22" t="s">
        <v>438</v>
      </c>
      <c r="F1158" s="24">
        <v>5.8250000000000002</v>
      </c>
      <c r="G1158" s="62"/>
      <c r="H1158" s="52">
        <f>F1158*G1158</f>
        <v>0</v>
      </c>
      <c r="I1158" s="62"/>
      <c r="J1158" s="52">
        <f t="shared" si="197"/>
        <v>0</v>
      </c>
    </row>
    <row r="1159" spans="1:10" ht="33.75" x14ac:dyDescent="0.2">
      <c r="A1159" s="2"/>
      <c r="B1159" s="267" t="s">
        <v>3377</v>
      </c>
      <c r="C1159" s="22" t="s">
        <v>351</v>
      </c>
      <c r="D1159" s="23" t="s">
        <v>1625</v>
      </c>
      <c r="E1159" s="22" t="s">
        <v>1151</v>
      </c>
      <c r="F1159" s="24">
        <v>675.7</v>
      </c>
      <c r="G1159" s="62"/>
      <c r="H1159" s="52">
        <f>F1159*G1159</f>
        <v>0</v>
      </c>
      <c r="I1159" s="62"/>
      <c r="J1159" s="52">
        <f t="shared" si="197"/>
        <v>0</v>
      </c>
    </row>
    <row r="1160" spans="1:10" ht="23.25" thickBot="1" x14ac:dyDescent="0.25">
      <c r="A1160" s="2"/>
      <c r="B1160" s="260">
        <v>714</v>
      </c>
      <c r="C1160" s="39" t="s">
        <v>1137</v>
      </c>
      <c r="D1160" s="40" t="s">
        <v>1632</v>
      </c>
      <c r="E1160" s="39" t="s">
        <v>1139</v>
      </c>
      <c r="F1160" s="41">
        <v>10.842000000000001</v>
      </c>
      <c r="G1160" s="13"/>
      <c r="H1160" s="52">
        <f t="shared" ref="H1160" si="199">F1160*G1160</f>
        <v>0</v>
      </c>
      <c r="I1160" s="62"/>
      <c r="J1160" s="52">
        <f t="shared" ref="J1160" si="200">H1160+I1160</f>
        <v>0</v>
      </c>
    </row>
    <row r="1161" spans="1:10" ht="13.5" thickBot="1" x14ac:dyDescent="0.25">
      <c r="A1161" s="2"/>
      <c r="B1161" s="270"/>
      <c r="C1161" s="37"/>
      <c r="D1161" s="38" t="s">
        <v>1633</v>
      </c>
      <c r="E1161" s="37"/>
      <c r="F1161" s="36"/>
      <c r="G1161" s="10"/>
      <c r="H1161" s="52">
        <f>H1162+H1166</f>
        <v>0</v>
      </c>
      <c r="I1161" s="13"/>
      <c r="J1161" s="52">
        <f t="shared" ref="J1161:J1164" si="201">H1161+I1161</f>
        <v>0</v>
      </c>
    </row>
    <row r="1162" spans="1:10" ht="45.75" thickBot="1" x14ac:dyDescent="0.25">
      <c r="A1162" s="2"/>
      <c r="B1162" s="260">
        <v>715</v>
      </c>
      <c r="C1162" s="39" t="s">
        <v>1145</v>
      </c>
      <c r="D1162" s="40" t="s">
        <v>1634</v>
      </c>
      <c r="E1162" s="39" t="s">
        <v>358</v>
      </c>
      <c r="F1162" s="41">
        <v>1.925</v>
      </c>
      <c r="G1162" s="56"/>
      <c r="H1162" s="52">
        <f>H1163+H1164+H1165</f>
        <v>0</v>
      </c>
      <c r="I1162" s="62"/>
      <c r="J1162" s="52">
        <f t="shared" si="201"/>
        <v>0</v>
      </c>
    </row>
    <row r="1163" spans="1:10" ht="33.75" x14ac:dyDescent="0.2">
      <c r="A1163" s="2"/>
      <c r="B1163" s="267" t="s">
        <v>1559</v>
      </c>
      <c r="C1163" s="22" t="s">
        <v>1147</v>
      </c>
      <c r="D1163" s="23" t="s">
        <v>1635</v>
      </c>
      <c r="E1163" s="22" t="s">
        <v>358</v>
      </c>
      <c r="F1163" s="24">
        <v>1.925</v>
      </c>
      <c r="G1163" s="62"/>
      <c r="H1163" s="52">
        <f>F1163*G1163</f>
        <v>0</v>
      </c>
      <c r="I1163" s="62"/>
      <c r="J1163" s="52">
        <f t="shared" si="201"/>
        <v>0</v>
      </c>
    </row>
    <row r="1164" spans="1:10" ht="56.25" x14ac:dyDescent="0.2">
      <c r="A1164" s="2"/>
      <c r="B1164" s="267" t="s">
        <v>1560</v>
      </c>
      <c r="C1164" s="22" t="s">
        <v>1418</v>
      </c>
      <c r="D1164" s="23" t="s">
        <v>1636</v>
      </c>
      <c r="E1164" s="22" t="s">
        <v>358</v>
      </c>
      <c r="F1164" s="24">
        <v>1.925</v>
      </c>
      <c r="G1164" s="62"/>
      <c r="H1164" s="52">
        <f>F1164*G1164*5</f>
        <v>0</v>
      </c>
      <c r="I1164" s="62"/>
      <c r="J1164" s="52">
        <f t="shared" si="201"/>
        <v>0</v>
      </c>
    </row>
    <row r="1165" spans="1:10" ht="34.5" thickBot="1" x14ac:dyDescent="0.25">
      <c r="A1165" s="2"/>
      <c r="B1165" s="267" t="s">
        <v>3378</v>
      </c>
      <c r="C1165" s="22" t="s">
        <v>351</v>
      </c>
      <c r="D1165" s="23" t="s">
        <v>1150</v>
      </c>
      <c r="E1165" s="22" t="s">
        <v>1151</v>
      </c>
      <c r="F1165" s="24">
        <v>385</v>
      </c>
      <c r="G1165" s="62"/>
      <c r="H1165" s="52">
        <f>F1165*G1165</f>
        <v>0</v>
      </c>
      <c r="I1165" s="62"/>
      <c r="J1165" s="52">
        <f t="shared" ref="J1165:J1168" si="202">H1165+I1165</f>
        <v>0</v>
      </c>
    </row>
    <row r="1166" spans="1:10" ht="45.75" thickBot="1" x14ac:dyDescent="0.25">
      <c r="A1166" s="2"/>
      <c r="B1166" s="260">
        <v>716</v>
      </c>
      <c r="C1166" s="39" t="s">
        <v>1145</v>
      </c>
      <c r="D1166" s="40" t="s">
        <v>1637</v>
      </c>
      <c r="E1166" s="39" t="s">
        <v>358</v>
      </c>
      <c r="F1166" s="41">
        <v>141.9</v>
      </c>
      <c r="G1166" s="56"/>
      <c r="H1166" s="52">
        <f>H1167+H1168+H1169</f>
        <v>0</v>
      </c>
      <c r="I1166" s="62"/>
      <c r="J1166" s="52">
        <f t="shared" si="202"/>
        <v>0</v>
      </c>
    </row>
    <row r="1167" spans="1:10" ht="33.75" x14ac:dyDescent="0.2">
      <c r="A1167" s="2"/>
      <c r="B1167" s="267" t="s">
        <v>3379</v>
      </c>
      <c r="C1167" s="22" t="s">
        <v>1147</v>
      </c>
      <c r="D1167" s="23" t="s">
        <v>1638</v>
      </c>
      <c r="E1167" s="22" t="s">
        <v>358</v>
      </c>
      <c r="F1167" s="24">
        <v>141.9</v>
      </c>
      <c r="G1167" s="62"/>
      <c r="H1167" s="52">
        <f>F1167*G1167</f>
        <v>0</v>
      </c>
      <c r="I1167" s="62"/>
      <c r="J1167" s="52">
        <f t="shared" si="202"/>
        <v>0</v>
      </c>
    </row>
    <row r="1168" spans="1:10" ht="56.25" x14ac:dyDescent="0.2">
      <c r="A1168" s="2"/>
      <c r="B1168" s="267" t="s">
        <v>3380</v>
      </c>
      <c r="C1168" s="22" t="s">
        <v>1159</v>
      </c>
      <c r="D1168" s="23" t="s">
        <v>1639</v>
      </c>
      <c r="E1168" s="22" t="s">
        <v>358</v>
      </c>
      <c r="F1168" s="24">
        <v>141.9</v>
      </c>
      <c r="G1168" s="62"/>
      <c r="H1168" s="52">
        <f>F1168*G1168*20</f>
        <v>0</v>
      </c>
      <c r="I1168" s="62"/>
      <c r="J1168" s="52">
        <f t="shared" si="202"/>
        <v>0</v>
      </c>
    </row>
    <row r="1169" spans="1:10" ht="34.5" thickBot="1" x14ac:dyDescent="0.25">
      <c r="A1169" s="2"/>
      <c r="B1169" s="267" t="s">
        <v>3381</v>
      </c>
      <c r="C1169" s="22" t="s">
        <v>351</v>
      </c>
      <c r="D1169" s="23" t="s">
        <v>1150</v>
      </c>
      <c r="E1169" s="22" t="s">
        <v>1151</v>
      </c>
      <c r="F1169" s="24">
        <v>28380</v>
      </c>
      <c r="G1169" s="62"/>
      <c r="H1169" s="52">
        <f>F1169*G1169</f>
        <v>0</v>
      </c>
      <c r="I1169" s="62"/>
      <c r="J1169" s="52">
        <f t="shared" ref="J1169" si="203">H1169+I1169</f>
        <v>0</v>
      </c>
    </row>
    <row r="1170" spans="1:10" ht="13.5" thickBot="1" x14ac:dyDescent="0.25">
      <c r="A1170" s="2"/>
      <c r="B1170" s="270"/>
      <c r="C1170" s="37"/>
      <c r="D1170" s="38" t="s">
        <v>1640</v>
      </c>
      <c r="E1170" s="37"/>
      <c r="F1170" s="36"/>
      <c r="G1170" s="10"/>
      <c r="H1170" s="52">
        <f>H1171</f>
        <v>0</v>
      </c>
      <c r="I1170" s="13"/>
      <c r="J1170" s="52">
        <f t="shared" ref="J1170:J1174" si="204">H1170+I1170</f>
        <v>0</v>
      </c>
    </row>
    <row r="1171" spans="1:10" ht="45.75" thickBot="1" x14ac:dyDescent="0.25">
      <c r="A1171" s="2"/>
      <c r="B1171" s="260">
        <v>717</v>
      </c>
      <c r="C1171" s="39" t="s">
        <v>1162</v>
      </c>
      <c r="D1171" s="40" t="s">
        <v>1641</v>
      </c>
      <c r="E1171" s="39" t="s">
        <v>358</v>
      </c>
      <c r="F1171" s="41">
        <v>79.83</v>
      </c>
      <c r="G1171" s="56"/>
      <c r="H1171" s="52">
        <f>H1172+H1173+H1174</f>
        <v>0</v>
      </c>
      <c r="I1171" s="62"/>
      <c r="J1171" s="52">
        <f t="shared" si="204"/>
        <v>0</v>
      </c>
    </row>
    <row r="1172" spans="1:10" ht="33.75" x14ac:dyDescent="0.2">
      <c r="A1172" s="2"/>
      <c r="B1172" s="267" t="s">
        <v>1564</v>
      </c>
      <c r="C1172" s="22" t="s">
        <v>1164</v>
      </c>
      <c r="D1172" s="23" t="s">
        <v>1642</v>
      </c>
      <c r="E1172" s="22" t="s">
        <v>358</v>
      </c>
      <c r="F1172" s="24">
        <v>79.83</v>
      </c>
      <c r="G1172" s="62"/>
      <c r="H1172" s="52">
        <f>F1172*G1172</f>
        <v>0</v>
      </c>
      <c r="I1172" s="62"/>
      <c r="J1172" s="52">
        <f t="shared" si="204"/>
        <v>0</v>
      </c>
    </row>
    <row r="1173" spans="1:10" ht="56.25" x14ac:dyDescent="0.2">
      <c r="A1173" s="2"/>
      <c r="B1173" s="267" t="s">
        <v>1565</v>
      </c>
      <c r="C1173" s="22" t="s">
        <v>1166</v>
      </c>
      <c r="D1173" s="23" t="s">
        <v>1643</v>
      </c>
      <c r="E1173" s="22" t="s">
        <v>358</v>
      </c>
      <c r="F1173" s="24">
        <v>79.83</v>
      </c>
      <c r="G1173" s="62"/>
      <c r="H1173" s="52">
        <f>F1173*G1173*20</f>
        <v>0</v>
      </c>
      <c r="I1173" s="62"/>
      <c r="J1173" s="52">
        <f t="shared" si="204"/>
        <v>0</v>
      </c>
    </row>
    <row r="1174" spans="1:10" ht="34.5" thickBot="1" x14ac:dyDescent="0.25">
      <c r="A1174" s="2"/>
      <c r="B1174" s="267" t="s">
        <v>3382</v>
      </c>
      <c r="C1174" s="22" t="s">
        <v>351</v>
      </c>
      <c r="D1174" s="23" t="s">
        <v>1167</v>
      </c>
      <c r="E1174" s="22" t="s">
        <v>1151</v>
      </c>
      <c r="F1174" s="24">
        <v>7983</v>
      </c>
      <c r="G1174" s="62"/>
      <c r="H1174" s="52">
        <f>F1174*G1174</f>
        <v>0</v>
      </c>
      <c r="I1174" s="62"/>
      <c r="J1174" s="52">
        <f t="shared" si="204"/>
        <v>0</v>
      </c>
    </row>
    <row r="1175" spans="1:10" ht="13.5" thickBot="1" x14ac:dyDescent="0.25">
      <c r="A1175" s="2"/>
      <c r="B1175" s="270"/>
      <c r="C1175" s="37"/>
      <c r="D1175" s="38" t="s">
        <v>1644</v>
      </c>
      <c r="E1175" s="37"/>
      <c r="F1175" s="36"/>
      <c r="G1175" s="10"/>
      <c r="H1175" s="52">
        <f>H1176</f>
        <v>0</v>
      </c>
      <c r="I1175" s="62"/>
      <c r="J1175" s="52">
        <f t="shared" ref="J1175:J1179" si="205">H1175+I1175</f>
        <v>0</v>
      </c>
    </row>
    <row r="1176" spans="1:10" ht="45.75" thickBot="1" x14ac:dyDescent="0.25">
      <c r="A1176" s="2"/>
      <c r="B1176" s="260">
        <v>718</v>
      </c>
      <c r="C1176" s="39" t="s">
        <v>1645</v>
      </c>
      <c r="D1176" s="40" t="s">
        <v>1646</v>
      </c>
      <c r="E1176" s="39" t="s">
        <v>438</v>
      </c>
      <c r="F1176" s="41">
        <v>3.0710000000000002</v>
      </c>
      <c r="G1176" s="56"/>
      <c r="H1176" s="52">
        <f>H1177+H1178+H1179</f>
        <v>0</v>
      </c>
      <c r="I1176" s="62"/>
      <c r="J1176" s="52">
        <f t="shared" si="205"/>
        <v>0</v>
      </c>
    </row>
    <row r="1177" spans="1:10" ht="33.75" x14ac:dyDescent="0.2">
      <c r="A1177" s="2"/>
      <c r="B1177" s="267" t="s">
        <v>3383</v>
      </c>
      <c r="C1177" s="22" t="s">
        <v>1647</v>
      </c>
      <c r="D1177" s="23" t="s">
        <v>1648</v>
      </c>
      <c r="E1177" s="22" t="s">
        <v>438</v>
      </c>
      <c r="F1177" s="24">
        <v>2.7559999999999998</v>
      </c>
      <c r="G1177" s="62"/>
      <c r="H1177" s="52">
        <f>F1177*G1177</f>
        <v>0</v>
      </c>
      <c r="I1177" s="62"/>
      <c r="J1177" s="52">
        <f t="shared" si="205"/>
        <v>0</v>
      </c>
    </row>
    <row r="1178" spans="1:10" ht="33.75" x14ac:dyDescent="0.2">
      <c r="A1178" s="2"/>
      <c r="B1178" s="267" t="s">
        <v>3384</v>
      </c>
      <c r="C1178" s="22" t="s">
        <v>1649</v>
      </c>
      <c r="D1178" s="23" t="s">
        <v>1650</v>
      </c>
      <c r="E1178" s="22" t="s">
        <v>438</v>
      </c>
      <c r="F1178" s="24">
        <v>0.315</v>
      </c>
      <c r="G1178" s="62"/>
      <c r="H1178" s="52">
        <f>F1178*G1178</f>
        <v>0</v>
      </c>
      <c r="I1178" s="62"/>
      <c r="J1178" s="52">
        <f t="shared" si="205"/>
        <v>0</v>
      </c>
    </row>
    <row r="1179" spans="1:10" ht="34.5" thickBot="1" x14ac:dyDescent="0.25">
      <c r="A1179" s="2"/>
      <c r="B1179" s="267" t="s">
        <v>3385</v>
      </c>
      <c r="C1179" s="22" t="s">
        <v>351</v>
      </c>
      <c r="D1179" s="23" t="s">
        <v>1175</v>
      </c>
      <c r="E1179" s="22" t="s">
        <v>1151</v>
      </c>
      <c r="F1179" s="24">
        <v>3264.2420000000002</v>
      </c>
      <c r="G1179" s="62"/>
      <c r="H1179" s="52">
        <f>F1179*G1179</f>
        <v>0</v>
      </c>
      <c r="I1179" s="62"/>
      <c r="J1179" s="52">
        <f t="shared" si="205"/>
        <v>0</v>
      </c>
    </row>
    <row r="1180" spans="1:10" ht="13.5" thickBot="1" x14ac:dyDescent="0.25">
      <c r="A1180" s="2"/>
      <c r="B1180" s="270"/>
      <c r="C1180" s="37"/>
      <c r="D1180" s="38" t="s">
        <v>1651</v>
      </c>
      <c r="E1180" s="37"/>
      <c r="F1180" s="36"/>
      <c r="G1180" s="10"/>
      <c r="H1180" s="52">
        <f>H1181+H1182+H1183</f>
        <v>0</v>
      </c>
      <c r="I1180" s="62"/>
      <c r="J1180" s="52">
        <f t="shared" ref="J1180:J1183" si="206">H1180+I1180</f>
        <v>0</v>
      </c>
    </row>
    <row r="1181" spans="1:10" ht="33.75" x14ac:dyDescent="0.2">
      <c r="A1181" s="2"/>
      <c r="B1181" s="260">
        <v>719</v>
      </c>
      <c r="C1181" s="39" t="s">
        <v>351</v>
      </c>
      <c r="D1181" s="40" t="s">
        <v>1652</v>
      </c>
      <c r="E1181" s="39" t="s">
        <v>353</v>
      </c>
      <c r="F1181" s="41">
        <v>88</v>
      </c>
      <c r="G1181" s="13"/>
      <c r="H1181" s="52">
        <f t="shared" ref="H1181:H1183" si="207">F1181*G1181</f>
        <v>0</v>
      </c>
      <c r="I1181" s="13"/>
      <c r="J1181" s="52">
        <f t="shared" si="206"/>
        <v>0</v>
      </c>
    </row>
    <row r="1182" spans="1:10" ht="22.5" x14ac:dyDescent="0.2">
      <c r="A1182" s="2"/>
      <c r="B1182" s="260">
        <v>720</v>
      </c>
      <c r="C1182" s="39" t="s">
        <v>1278</v>
      </c>
      <c r="D1182" s="40" t="s">
        <v>1653</v>
      </c>
      <c r="E1182" s="39" t="s">
        <v>1139</v>
      </c>
      <c r="F1182" s="41">
        <v>1.7949999999999999</v>
      </c>
      <c r="G1182" s="13"/>
      <c r="H1182" s="52">
        <f t="shared" si="207"/>
        <v>0</v>
      </c>
      <c r="I1182" s="13"/>
      <c r="J1182" s="52">
        <f t="shared" si="206"/>
        <v>0</v>
      </c>
    </row>
    <row r="1183" spans="1:10" ht="23.25" thickBot="1" x14ac:dyDescent="0.25">
      <c r="A1183" s="2"/>
      <c r="B1183" s="260">
        <v>721</v>
      </c>
      <c r="C1183" s="39" t="s">
        <v>1278</v>
      </c>
      <c r="D1183" s="40" t="s">
        <v>1654</v>
      </c>
      <c r="E1183" s="39" t="s">
        <v>1139</v>
      </c>
      <c r="F1183" s="41">
        <v>2.6469999999999998</v>
      </c>
      <c r="G1183" s="13"/>
      <c r="H1183" s="52">
        <f t="shared" si="207"/>
        <v>0</v>
      </c>
      <c r="I1183" s="13"/>
      <c r="J1183" s="52">
        <f t="shared" si="206"/>
        <v>0</v>
      </c>
    </row>
    <row r="1184" spans="1:10" ht="13.5" thickBot="1" x14ac:dyDescent="0.25">
      <c r="A1184" s="2"/>
      <c r="B1184" s="269"/>
      <c r="C1184" s="37"/>
      <c r="D1184" s="38" t="s">
        <v>1655</v>
      </c>
      <c r="E1184" s="37"/>
      <c r="F1184" s="36"/>
      <c r="G1184" s="10"/>
      <c r="H1184" s="52">
        <f>H1185+H1187+H1189+H1190+H1191+H1193+H1194+H1195</f>
        <v>0</v>
      </c>
      <c r="I1184" s="13"/>
      <c r="J1184" s="52">
        <f t="shared" ref="J1184:J1185" si="208">H1184+I1184</f>
        <v>0</v>
      </c>
    </row>
    <row r="1185" spans="1:10" ht="34.5" thickBot="1" x14ac:dyDescent="0.25">
      <c r="A1185" s="2"/>
      <c r="B1185" s="260">
        <v>722</v>
      </c>
      <c r="C1185" s="39" t="s">
        <v>351</v>
      </c>
      <c r="D1185" s="40" t="s">
        <v>1202</v>
      </c>
      <c r="E1185" s="39" t="s">
        <v>371</v>
      </c>
      <c r="F1185" s="41">
        <v>1</v>
      </c>
      <c r="G1185" s="13"/>
      <c r="H1185" s="52">
        <f t="shared" ref="H1185" si="209">F1185*G1185</f>
        <v>0</v>
      </c>
      <c r="I1185" s="13"/>
      <c r="J1185" s="52">
        <f t="shared" si="208"/>
        <v>0</v>
      </c>
    </row>
    <row r="1186" spans="1:10" ht="13.5" thickBot="1" x14ac:dyDescent="0.25">
      <c r="A1186" s="2"/>
      <c r="B1186" s="268"/>
      <c r="C1186" s="6"/>
      <c r="D1186" s="7" t="s">
        <v>1203</v>
      </c>
      <c r="E1186" s="10"/>
      <c r="F1186" s="10"/>
      <c r="G1186" s="10"/>
      <c r="H1186" s="10"/>
      <c r="I1186" s="10"/>
      <c r="J1186" s="10"/>
    </row>
    <row r="1187" spans="1:10" ht="23.25" thickBot="1" x14ac:dyDescent="0.25">
      <c r="A1187" s="2"/>
      <c r="B1187" s="260">
        <v>723</v>
      </c>
      <c r="C1187" s="39" t="s">
        <v>1656</v>
      </c>
      <c r="D1187" s="40" t="s">
        <v>1657</v>
      </c>
      <c r="E1187" s="39" t="s">
        <v>358</v>
      </c>
      <c r="F1187" s="41">
        <v>17.25</v>
      </c>
      <c r="G1187" s="13"/>
      <c r="H1187" s="52">
        <f t="shared" ref="H1187" si="210">F1187*G1187</f>
        <v>0</v>
      </c>
      <c r="I1187" s="13"/>
      <c r="J1187" s="52">
        <f t="shared" ref="J1187" si="211">H1187+I1187</f>
        <v>0</v>
      </c>
    </row>
    <row r="1188" spans="1:10" ht="13.5" thickBot="1" x14ac:dyDescent="0.25">
      <c r="A1188" s="2"/>
      <c r="B1188" s="268"/>
      <c r="C1188" s="6"/>
      <c r="D1188" s="7" t="s">
        <v>1658</v>
      </c>
      <c r="E1188" s="10"/>
      <c r="F1188" s="10"/>
      <c r="G1188" s="10"/>
      <c r="H1188" s="10"/>
      <c r="I1188" s="10"/>
      <c r="J1188" s="10"/>
    </row>
    <row r="1189" spans="1:10" ht="22.5" x14ac:dyDescent="0.2">
      <c r="A1189" s="2"/>
      <c r="B1189" s="260">
        <v>724</v>
      </c>
      <c r="C1189" s="39" t="s">
        <v>1205</v>
      </c>
      <c r="D1189" s="40" t="s">
        <v>1206</v>
      </c>
      <c r="E1189" s="39" t="s">
        <v>358</v>
      </c>
      <c r="F1189" s="41">
        <v>13.85</v>
      </c>
      <c r="G1189" s="13"/>
      <c r="H1189" s="52">
        <f t="shared" ref="H1189:H1191" si="212">F1189*G1189</f>
        <v>0</v>
      </c>
      <c r="I1189" s="13"/>
      <c r="J1189" s="52">
        <f t="shared" ref="J1189:J1191" si="213">H1189+I1189</f>
        <v>0</v>
      </c>
    </row>
    <row r="1190" spans="1:10" ht="22.5" x14ac:dyDescent="0.2">
      <c r="A1190" s="2"/>
      <c r="B1190" s="260">
        <v>725</v>
      </c>
      <c r="C1190" s="39" t="s">
        <v>1659</v>
      </c>
      <c r="D1190" s="40" t="s">
        <v>1660</v>
      </c>
      <c r="E1190" s="39" t="s">
        <v>358</v>
      </c>
      <c r="F1190" s="41">
        <v>13.85</v>
      </c>
      <c r="G1190" s="13"/>
      <c r="H1190" s="52">
        <f t="shared" si="212"/>
        <v>0</v>
      </c>
      <c r="I1190" s="13"/>
      <c r="J1190" s="52">
        <f t="shared" si="213"/>
        <v>0</v>
      </c>
    </row>
    <row r="1191" spans="1:10" ht="23.25" thickBot="1" x14ac:dyDescent="0.25">
      <c r="A1191" s="2"/>
      <c r="B1191" s="260">
        <v>726</v>
      </c>
      <c r="C1191" s="39" t="s">
        <v>1661</v>
      </c>
      <c r="D1191" s="40" t="s">
        <v>1662</v>
      </c>
      <c r="E1191" s="39" t="s">
        <v>358</v>
      </c>
      <c r="F1191" s="41">
        <v>13.85</v>
      </c>
      <c r="G1191" s="13"/>
      <c r="H1191" s="52">
        <f t="shared" si="212"/>
        <v>0</v>
      </c>
      <c r="I1191" s="13"/>
      <c r="J1191" s="52">
        <f t="shared" si="213"/>
        <v>0</v>
      </c>
    </row>
    <row r="1192" spans="1:10" ht="13.5" thickBot="1" x14ac:dyDescent="0.25">
      <c r="A1192" s="2"/>
      <c r="B1192" s="268"/>
      <c r="C1192" s="6"/>
      <c r="D1192" s="7" t="s">
        <v>1663</v>
      </c>
      <c r="E1192" s="10"/>
      <c r="F1192" s="10"/>
      <c r="G1192" s="10"/>
      <c r="H1192" s="10"/>
      <c r="I1192" s="10"/>
      <c r="J1192" s="10"/>
    </row>
    <row r="1193" spans="1:10" ht="22.5" x14ac:dyDescent="0.2">
      <c r="A1193" s="2"/>
      <c r="B1193" s="260">
        <v>727</v>
      </c>
      <c r="C1193" s="39" t="s">
        <v>1664</v>
      </c>
      <c r="D1193" s="40" t="s">
        <v>1665</v>
      </c>
      <c r="E1193" s="39" t="s">
        <v>358</v>
      </c>
      <c r="F1193" s="41">
        <v>34.468000000000004</v>
      </c>
      <c r="G1193" s="13"/>
      <c r="H1193" s="52">
        <f t="shared" ref="H1193:H1195" si="214">F1193*G1193</f>
        <v>0</v>
      </c>
      <c r="I1193" s="13"/>
      <c r="J1193" s="52">
        <f t="shared" ref="J1193:J1195" si="215">H1193+I1193</f>
        <v>0</v>
      </c>
    </row>
    <row r="1194" spans="1:10" ht="22.5" x14ac:dyDescent="0.2">
      <c r="A1194" s="2"/>
      <c r="B1194" s="260">
        <v>728</v>
      </c>
      <c r="C1194" s="39" t="s">
        <v>1659</v>
      </c>
      <c r="D1194" s="40" t="s">
        <v>1660</v>
      </c>
      <c r="E1194" s="39" t="s">
        <v>358</v>
      </c>
      <c r="F1194" s="41">
        <v>34.468000000000004</v>
      </c>
      <c r="G1194" s="13"/>
      <c r="H1194" s="52">
        <f t="shared" si="214"/>
        <v>0</v>
      </c>
      <c r="I1194" s="13"/>
      <c r="J1194" s="52">
        <f t="shared" si="215"/>
        <v>0</v>
      </c>
    </row>
    <row r="1195" spans="1:10" ht="23.25" thickBot="1" x14ac:dyDescent="0.25">
      <c r="A1195" s="2"/>
      <c r="B1195" s="260">
        <v>729</v>
      </c>
      <c r="C1195" s="39" t="s">
        <v>1661</v>
      </c>
      <c r="D1195" s="40" t="s">
        <v>1662</v>
      </c>
      <c r="E1195" s="39" t="s">
        <v>358</v>
      </c>
      <c r="F1195" s="41">
        <v>34.468000000000004</v>
      </c>
      <c r="G1195" s="13"/>
      <c r="H1195" s="52">
        <f t="shared" si="214"/>
        <v>0</v>
      </c>
      <c r="I1195" s="13"/>
      <c r="J1195" s="52">
        <f t="shared" si="215"/>
        <v>0</v>
      </c>
    </row>
    <row r="1196" spans="1:10" ht="13.5" thickBot="1" x14ac:dyDescent="0.25">
      <c r="A1196" s="2"/>
      <c r="B1196" s="269"/>
      <c r="C1196" s="37"/>
      <c r="D1196" s="38" t="s">
        <v>1666</v>
      </c>
      <c r="E1196" s="37"/>
      <c r="F1196" s="36"/>
      <c r="G1196" s="10"/>
      <c r="H1196" s="52">
        <f>H1197+H1204+H1213+H1226+H1232+H1236+H1247</f>
        <v>0</v>
      </c>
      <c r="I1196" s="13"/>
      <c r="J1196" s="52">
        <f t="shared" ref="J1196:J1201" si="216">H1196+I1196</f>
        <v>0</v>
      </c>
    </row>
    <row r="1197" spans="1:10" ht="13.5" thickBot="1" x14ac:dyDescent="0.25">
      <c r="A1197" s="2"/>
      <c r="B1197" s="270"/>
      <c r="C1197" s="37"/>
      <c r="D1197" s="38" t="s">
        <v>1667</v>
      </c>
      <c r="E1197" s="37"/>
      <c r="F1197" s="36"/>
      <c r="G1197" s="10"/>
      <c r="H1197" s="52">
        <f>H1198+H1199+H1202+H1203</f>
        <v>0</v>
      </c>
      <c r="I1197" s="13"/>
      <c r="J1197" s="52">
        <f t="shared" si="216"/>
        <v>0</v>
      </c>
    </row>
    <row r="1198" spans="1:10" ht="22.5" x14ac:dyDescent="0.2">
      <c r="A1198" s="2"/>
      <c r="B1198" s="260">
        <v>730</v>
      </c>
      <c r="C1198" s="39" t="s">
        <v>1112</v>
      </c>
      <c r="D1198" s="40" t="s">
        <v>1113</v>
      </c>
      <c r="E1198" s="39" t="s">
        <v>411</v>
      </c>
      <c r="F1198" s="41">
        <v>30.76</v>
      </c>
      <c r="G1198" s="13"/>
      <c r="H1198" s="52">
        <f t="shared" ref="H1198" si="217">F1198*G1198</f>
        <v>0</v>
      </c>
      <c r="I1198" s="13"/>
      <c r="J1198" s="52">
        <f t="shared" si="216"/>
        <v>0</v>
      </c>
    </row>
    <row r="1199" spans="1:10" ht="45" x14ac:dyDescent="0.2">
      <c r="A1199" s="2"/>
      <c r="B1199" s="260">
        <v>731</v>
      </c>
      <c r="C1199" s="39" t="s">
        <v>1611</v>
      </c>
      <c r="D1199" s="40" t="s">
        <v>1612</v>
      </c>
      <c r="E1199" s="39" t="s">
        <v>438</v>
      </c>
      <c r="F1199" s="41">
        <v>598.93299999999999</v>
      </c>
      <c r="G1199" s="52">
        <f>G1200+G1201*38</f>
        <v>0</v>
      </c>
      <c r="H1199" s="52">
        <f>F1199*G1199</f>
        <v>0</v>
      </c>
      <c r="I1199" s="62"/>
      <c r="J1199" s="52">
        <f t="shared" si="216"/>
        <v>0</v>
      </c>
    </row>
    <row r="1200" spans="1:10" ht="33.75" x14ac:dyDescent="0.2">
      <c r="A1200" s="2"/>
      <c r="B1200" s="267" t="s">
        <v>1579</v>
      </c>
      <c r="C1200" s="22" t="s">
        <v>1613</v>
      </c>
      <c r="D1200" s="23" t="s">
        <v>1614</v>
      </c>
      <c r="E1200" s="22" t="s">
        <v>438</v>
      </c>
      <c r="F1200" s="24">
        <v>598.93299999999999</v>
      </c>
      <c r="G1200" s="62"/>
      <c r="H1200" s="52">
        <f>F1200*G1200</f>
        <v>0</v>
      </c>
      <c r="I1200" s="62"/>
      <c r="J1200" s="52">
        <f t="shared" si="216"/>
        <v>0</v>
      </c>
    </row>
    <row r="1201" spans="1:10" ht="56.25" x14ac:dyDescent="0.2">
      <c r="A1201" s="2"/>
      <c r="B1201" s="267" t="s">
        <v>1580</v>
      </c>
      <c r="C1201" s="22" t="s">
        <v>1615</v>
      </c>
      <c r="D1201" s="23" t="s">
        <v>1616</v>
      </c>
      <c r="E1201" s="22" t="s">
        <v>438</v>
      </c>
      <c r="F1201" s="24">
        <v>598.93299999999999</v>
      </c>
      <c r="G1201" s="62"/>
      <c r="H1201" s="52">
        <f>F1201*G1201*38</f>
        <v>0</v>
      </c>
      <c r="I1201" s="62"/>
      <c r="J1201" s="52">
        <f t="shared" si="216"/>
        <v>0</v>
      </c>
    </row>
    <row r="1202" spans="1:10" ht="45" x14ac:dyDescent="0.2">
      <c r="A1202" s="2"/>
      <c r="B1202" s="260">
        <v>732</v>
      </c>
      <c r="C1202" s="39" t="s">
        <v>351</v>
      </c>
      <c r="D1202" s="40" t="s">
        <v>1617</v>
      </c>
      <c r="E1202" s="39" t="s">
        <v>1139</v>
      </c>
      <c r="F1202" s="41">
        <v>958.29300000000001</v>
      </c>
      <c r="G1202" s="13"/>
      <c r="H1202" s="52">
        <f t="shared" ref="H1202:H1203" si="218">F1202*G1202</f>
        <v>0</v>
      </c>
      <c r="I1202" s="62"/>
      <c r="J1202" s="52">
        <f t="shared" ref="J1202:J1203" si="219">H1202+I1202</f>
        <v>0</v>
      </c>
    </row>
    <row r="1203" spans="1:10" ht="23.25" thickBot="1" x14ac:dyDescent="0.25">
      <c r="A1203" s="2"/>
      <c r="B1203" s="260">
        <v>733</v>
      </c>
      <c r="C1203" s="39" t="s">
        <v>1118</v>
      </c>
      <c r="D1203" s="40" t="s">
        <v>1119</v>
      </c>
      <c r="E1203" s="39" t="s">
        <v>438</v>
      </c>
      <c r="F1203" s="41">
        <v>181.435</v>
      </c>
      <c r="G1203" s="13"/>
      <c r="H1203" s="52">
        <f t="shared" si="218"/>
        <v>0</v>
      </c>
      <c r="I1203" s="62"/>
      <c r="J1203" s="52">
        <f t="shared" si="219"/>
        <v>0</v>
      </c>
    </row>
    <row r="1204" spans="1:10" ht="13.5" thickBot="1" x14ac:dyDescent="0.25">
      <c r="A1204" s="2"/>
      <c r="B1204" s="270"/>
      <c r="C1204" s="37"/>
      <c r="D1204" s="38" t="s">
        <v>1668</v>
      </c>
      <c r="E1204" s="37"/>
      <c r="F1204" s="36"/>
      <c r="G1204" s="10"/>
      <c r="H1204" s="52">
        <f>H1205+H1208+H1209+H1210+H1211+H1212</f>
        <v>0</v>
      </c>
      <c r="I1204" s="62"/>
      <c r="J1204" s="52"/>
    </row>
    <row r="1205" spans="1:10" ht="45" x14ac:dyDescent="0.2">
      <c r="A1205" s="2"/>
      <c r="B1205" s="260">
        <v>734</v>
      </c>
      <c r="C1205" s="39" t="s">
        <v>1122</v>
      </c>
      <c r="D1205" s="40" t="s">
        <v>1123</v>
      </c>
      <c r="E1205" s="39" t="s">
        <v>358</v>
      </c>
      <c r="F1205" s="41">
        <v>56.24</v>
      </c>
      <c r="G1205" s="52">
        <f>G1206+G1207*(-5)</f>
        <v>0</v>
      </c>
      <c r="H1205" s="52">
        <f>F1205*G1205</f>
        <v>0</v>
      </c>
      <c r="I1205" s="62"/>
      <c r="J1205" s="52">
        <f t="shared" ref="J1205:J1212" si="220">H1205+I1205</f>
        <v>0</v>
      </c>
    </row>
    <row r="1206" spans="1:10" ht="22.5" x14ac:dyDescent="0.2">
      <c r="A1206" s="2"/>
      <c r="B1206" s="267" t="s">
        <v>3386</v>
      </c>
      <c r="C1206" s="22" t="s">
        <v>1124</v>
      </c>
      <c r="D1206" s="23" t="s">
        <v>1125</v>
      </c>
      <c r="E1206" s="22" t="s">
        <v>358</v>
      </c>
      <c r="F1206" s="24">
        <v>56.24</v>
      </c>
      <c r="G1206" s="62"/>
      <c r="H1206" s="52">
        <f>F1206*G1206</f>
        <v>0</v>
      </c>
      <c r="I1206" s="62"/>
      <c r="J1206" s="52">
        <f t="shared" si="220"/>
        <v>0</v>
      </c>
    </row>
    <row r="1207" spans="1:10" ht="45" x14ac:dyDescent="0.2">
      <c r="A1207" s="2"/>
      <c r="B1207" s="267" t="s">
        <v>3387</v>
      </c>
      <c r="C1207" s="22" t="s">
        <v>1126</v>
      </c>
      <c r="D1207" s="63" t="s">
        <v>1127</v>
      </c>
      <c r="E1207" s="22" t="s">
        <v>358</v>
      </c>
      <c r="F1207" s="24">
        <v>56.24</v>
      </c>
      <c r="G1207" s="62"/>
      <c r="H1207" s="52">
        <f>F1207*G1207*(-5)</f>
        <v>0</v>
      </c>
      <c r="I1207" s="62"/>
      <c r="J1207" s="52">
        <f t="shared" si="220"/>
        <v>0</v>
      </c>
    </row>
    <row r="1208" spans="1:10" ht="22.5" x14ac:dyDescent="0.2">
      <c r="A1208" s="2"/>
      <c r="B1208" s="260">
        <v>735</v>
      </c>
      <c r="C1208" s="39" t="s">
        <v>1129</v>
      </c>
      <c r="D1208" s="40" t="s">
        <v>1619</v>
      </c>
      <c r="E1208" s="39" t="s">
        <v>438</v>
      </c>
      <c r="F1208" s="41">
        <v>9.8770000000000007</v>
      </c>
      <c r="G1208" s="13"/>
      <c r="H1208" s="52">
        <f t="shared" ref="H1208:H1212" si="221">F1208*G1208</f>
        <v>0</v>
      </c>
      <c r="I1208" s="62"/>
      <c r="J1208" s="52">
        <f t="shared" si="220"/>
        <v>0</v>
      </c>
    </row>
    <row r="1209" spans="1:10" ht="22.5" x14ac:dyDescent="0.2">
      <c r="A1209" s="2"/>
      <c r="B1209" s="260">
        <v>736</v>
      </c>
      <c r="C1209" s="39" t="s">
        <v>1132</v>
      </c>
      <c r="D1209" s="40" t="s">
        <v>1133</v>
      </c>
      <c r="E1209" s="39" t="s">
        <v>438</v>
      </c>
      <c r="F1209" s="41">
        <v>22.869</v>
      </c>
      <c r="G1209" s="13"/>
      <c r="H1209" s="52">
        <f t="shared" si="221"/>
        <v>0</v>
      </c>
      <c r="I1209" s="13"/>
      <c r="J1209" s="52">
        <f t="shared" si="220"/>
        <v>0</v>
      </c>
    </row>
    <row r="1210" spans="1:10" ht="22.5" x14ac:dyDescent="0.2">
      <c r="A1210" s="2"/>
      <c r="B1210" s="260">
        <v>737</v>
      </c>
      <c r="C1210" s="39" t="s">
        <v>1132</v>
      </c>
      <c r="D1210" s="40" t="s">
        <v>1135</v>
      </c>
      <c r="E1210" s="39" t="s">
        <v>438</v>
      </c>
      <c r="F1210" s="41">
        <v>5.6580000000000004</v>
      </c>
      <c r="G1210" s="13"/>
      <c r="H1210" s="52">
        <f t="shared" si="221"/>
        <v>0</v>
      </c>
      <c r="I1210" s="13"/>
      <c r="J1210" s="52">
        <f t="shared" si="220"/>
        <v>0</v>
      </c>
    </row>
    <row r="1211" spans="1:10" ht="22.5" x14ac:dyDescent="0.2">
      <c r="A1211" s="2"/>
      <c r="B1211" s="260">
        <v>738</v>
      </c>
      <c r="C1211" s="39" t="s">
        <v>1137</v>
      </c>
      <c r="D1211" s="40" t="s">
        <v>1138</v>
      </c>
      <c r="E1211" s="39" t="s">
        <v>1139</v>
      </c>
      <c r="F1211" s="41">
        <v>13.775</v>
      </c>
      <c r="G1211" s="13"/>
      <c r="H1211" s="52">
        <f t="shared" si="221"/>
        <v>0</v>
      </c>
      <c r="I1211" s="13"/>
      <c r="J1211" s="52">
        <f t="shared" si="220"/>
        <v>0</v>
      </c>
    </row>
    <row r="1212" spans="1:10" ht="23.25" thickBot="1" x14ac:dyDescent="0.25">
      <c r="A1212" s="2"/>
      <c r="B1212" s="260">
        <v>739</v>
      </c>
      <c r="C1212" s="39" t="s">
        <v>1141</v>
      </c>
      <c r="D1212" s="40" t="s">
        <v>1142</v>
      </c>
      <c r="E1212" s="39" t="s">
        <v>358</v>
      </c>
      <c r="F1212" s="41">
        <v>39.299999999999997</v>
      </c>
      <c r="G1212" s="13"/>
      <c r="H1212" s="52">
        <f t="shared" si="221"/>
        <v>0</v>
      </c>
      <c r="I1212" s="13"/>
      <c r="J1212" s="52">
        <f t="shared" si="220"/>
        <v>0</v>
      </c>
    </row>
    <row r="1213" spans="1:10" ht="13.5" thickBot="1" x14ac:dyDescent="0.25">
      <c r="A1213" s="2"/>
      <c r="B1213" s="270"/>
      <c r="C1213" s="37"/>
      <c r="D1213" s="38" t="s">
        <v>1669</v>
      </c>
      <c r="E1213" s="37"/>
      <c r="F1213" s="36"/>
      <c r="G1213" s="10"/>
      <c r="H1213" s="52">
        <f>H1214+H1218+H1222</f>
        <v>0</v>
      </c>
      <c r="I1213" s="13"/>
      <c r="J1213" s="52">
        <f t="shared" ref="J1213:J1216" si="222">H1213+I1213</f>
        <v>0</v>
      </c>
    </row>
    <row r="1214" spans="1:10" ht="45.75" thickBot="1" x14ac:dyDescent="0.25">
      <c r="A1214" s="2"/>
      <c r="B1214" s="260">
        <v>740</v>
      </c>
      <c r="C1214" s="39" t="s">
        <v>1145</v>
      </c>
      <c r="D1214" s="40" t="s">
        <v>1146</v>
      </c>
      <c r="E1214" s="39" t="s">
        <v>358</v>
      </c>
      <c r="F1214" s="41">
        <v>128.874</v>
      </c>
      <c r="G1214" s="56"/>
      <c r="H1214" s="52">
        <f>H1215+H1216+H1217</f>
        <v>0</v>
      </c>
      <c r="I1214" s="62"/>
      <c r="J1214" s="52">
        <f t="shared" si="222"/>
        <v>0</v>
      </c>
    </row>
    <row r="1215" spans="1:10" ht="33.75" x14ac:dyDescent="0.2">
      <c r="A1215" s="2"/>
      <c r="B1215" s="267" t="s">
        <v>1591</v>
      </c>
      <c r="C1215" s="22" t="s">
        <v>1147</v>
      </c>
      <c r="D1215" s="23" t="s">
        <v>1148</v>
      </c>
      <c r="E1215" s="22" t="s">
        <v>358</v>
      </c>
      <c r="F1215" s="24">
        <v>128.874</v>
      </c>
      <c r="G1215" s="62"/>
      <c r="H1215" s="52">
        <f>F1215*G1215</f>
        <v>0</v>
      </c>
      <c r="I1215" s="62"/>
      <c r="J1215" s="52">
        <f t="shared" si="222"/>
        <v>0</v>
      </c>
    </row>
    <row r="1216" spans="1:10" ht="56.25" x14ac:dyDescent="0.2">
      <c r="A1216" s="2"/>
      <c r="B1216" s="267" t="s">
        <v>1594</v>
      </c>
      <c r="C1216" s="22" t="s">
        <v>1149</v>
      </c>
      <c r="D1216" s="23" t="s">
        <v>1670</v>
      </c>
      <c r="E1216" s="22" t="s">
        <v>358</v>
      </c>
      <c r="F1216" s="24">
        <v>128.874</v>
      </c>
      <c r="G1216" s="62"/>
      <c r="H1216" s="52">
        <f>F1216*G1216*40</f>
        <v>0</v>
      </c>
      <c r="I1216" s="62"/>
      <c r="J1216" s="52">
        <f t="shared" si="222"/>
        <v>0</v>
      </c>
    </row>
    <row r="1217" spans="1:10" ht="34.5" thickBot="1" x14ac:dyDescent="0.25">
      <c r="A1217" s="2"/>
      <c r="B1217" s="267" t="s">
        <v>3388</v>
      </c>
      <c r="C1217" s="22" t="s">
        <v>351</v>
      </c>
      <c r="D1217" s="23" t="s">
        <v>1150</v>
      </c>
      <c r="E1217" s="22" t="s">
        <v>1151</v>
      </c>
      <c r="F1217" s="24">
        <v>12887.4</v>
      </c>
      <c r="G1217" s="62"/>
      <c r="H1217" s="52">
        <f>F1217*G1217</f>
        <v>0</v>
      </c>
      <c r="I1217" s="62"/>
      <c r="J1217" s="52">
        <f t="shared" ref="J1217:J1220" si="223">H1217+I1217</f>
        <v>0</v>
      </c>
    </row>
    <row r="1218" spans="1:10" ht="45.75" thickBot="1" x14ac:dyDescent="0.25">
      <c r="A1218" s="2"/>
      <c r="B1218" s="260">
        <v>741</v>
      </c>
      <c r="C1218" s="39" t="s">
        <v>1145</v>
      </c>
      <c r="D1218" s="40" t="s">
        <v>1153</v>
      </c>
      <c r="E1218" s="39" t="s">
        <v>358</v>
      </c>
      <c r="F1218" s="41">
        <v>20.585999999999999</v>
      </c>
      <c r="G1218" s="56"/>
      <c r="H1218" s="52">
        <f>H1219+H1220+H1221</f>
        <v>0</v>
      </c>
      <c r="I1218" s="62"/>
      <c r="J1218" s="52">
        <f t="shared" si="223"/>
        <v>0</v>
      </c>
    </row>
    <row r="1219" spans="1:10" ht="33.75" x14ac:dyDescent="0.2">
      <c r="A1219" s="2"/>
      <c r="B1219" s="267" t="s">
        <v>3389</v>
      </c>
      <c r="C1219" s="22" t="s">
        <v>1147</v>
      </c>
      <c r="D1219" s="23" t="s">
        <v>1148</v>
      </c>
      <c r="E1219" s="22" t="s">
        <v>358</v>
      </c>
      <c r="F1219" s="24">
        <v>20.585999999999999</v>
      </c>
      <c r="G1219" s="62"/>
      <c r="H1219" s="52">
        <f>F1219*G1219</f>
        <v>0</v>
      </c>
      <c r="I1219" s="62"/>
      <c r="J1219" s="52">
        <f t="shared" si="223"/>
        <v>0</v>
      </c>
    </row>
    <row r="1220" spans="1:10" ht="56.25" x14ac:dyDescent="0.2">
      <c r="A1220" s="2"/>
      <c r="B1220" s="267" t="s">
        <v>3390</v>
      </c>
      <c r="C1220" s="22" t="s">
        <v>1154</v>
      </c>
      <c r="D1220" s="23" t="s">
        <v>1155</v>
      </c>
      <c r="E1220" s="22" t="s">
        <v>358</v>
      </c>
      <c r="F1220" s="24">
        <v>20.585999999999999</v>
      </c>
      <c r="G1220" s="62"/>
      <c r="H1220" s="52">
        <f>F1220*G1220*25</f>
        <v>0</v>
      </c>
      <c r="I1220" s="62"/>
      <c r="J1220" s="52">
        <f t="shared" si="223"/>
        <v>0</v>
      </c>
    </row>
    <row r="1221" spans="1:10" ht="34.5" thickBot="1" x14ac:dyDescent="0.25">
      <c r="A1221" s="2"/>
      <c r="B1221" s="267" t="s">
        <v>3391</v>
      </c>
      <c r="C1221" s="22" t="s">
        <v>351</v>
      </c>
      <c r="D1221" s="23" t="s">
        <v>1150</v>
      </c>
      <c r="E1221" s="22" t="s">
        <v>1151</v>
      </c>
      <c r="F1221" s="24">
        <v>4117.2</v>
      </c>
      <c r="G1221" s="62"/>
      <c r="H1221" s="52">
        <f>F1221*G1221</f>
        <v>0</v>
      </c>
      <c r="I1221" s="62"/>
      <c r="J1221" s="52">
        <f t="shared" ref="J1221:J1226" si="224">H1221+I1221</f>
        <v>0</v>
      </c>
    </row>
    <row r="1222" spans="1:10" ht="45.75" thickBot="1" x14ac:dyDescent="0.25">
      <c r="A1222" s="2"/>
      <c r="B1222" s="260">
        <v>742</v>
      </c>
      <c r="C1222" s="39" t="s">
        <v>1145</v>
      </c>
      <c r="D1222" s="40" t="s">
        <v>1157</v>
      </c>
      <c r="E1222" s="39" t="s">
        <v>358</v>
      </c>
      <c r="F1222" s="41">
        <v>31.24</v>
      </c>
      <c r="G1222" s="56"/>
      <c r="H1222" s="52">
        <f>H1223+H1224+H1225</f>
        <v>0</v>
      </c>
      <c r="I1222" s="62"/>
      <c r="J1222" s="52">
        <f t="shared" si="224"/>
        <v>0</v>
      </c>
    </row>
    <row r="1223" spans="1:10" ht="33.75" x14ac:dyDescent="0.2">
      <c r="A1223" s="2"/>
      <c r="B1223" s="267" t="s">
        <v>1598</v>
      </c>
      <c r="C1223" s="22" t="s">
        <v>1147</v>
      </c>
      <c r="D1223" s="23" t="s">
        <v>1158</v>
      </c>
      <c r="E1223" s="22" t="s">
        <v>358</v>
      </c>
      <c r="F1223" s="24">
        <v>31.24</v>
      </c>
      <c r="G1223" s="62"/>
      <c r="H1223" s="52">
        <f>F1223*G1223</f>
        <v>0</v>
      </c>
      <c r="I1223" s="62"/>
      <c r="J1223" s="52">
        <f t="shared" si="224"/>
        <v>0</v>
      </c>
    </row>
    <row r="1224" spans="1:10" ht="56.25" x14ac:dyDescent="0.2">
      <c r="A1224" s="2"/>
      <c r="B1224" s="267" t="s">
        <v>1601</v>
      </c>
      <c r="C1224" s="22" t="s">
        <v>1159</v>
      </c>
      <c r="D1224" s="23" t="s">
        <v>1160</v>
      </c>
      <c r="E1224" s="22" t="s">
        <v>358</v>
      </c>
      <c r="F1224" s="24">
        <v>31.24</v>
      </c>
      <c r="G1224" s="62"/>
      <c r="H1224" s="52">
        <f>F1224*G1224*20</f>
        <v>0</v>
      </c>
      <c r="I1224" s="62"/>
      <c r="J1224" s="52">
        <f t="shared" si="224"/>
        <v>0</v>
      </c>
    </row>
    <row r="1225" spans="1:10" ht="34.5" thickBot="1" x14ac:dyDescent="0.25">
      <c r="A1225" s="2"/>
      <c r="B1225" s="267" t="s">
        <v>3392</v>
      </c>
      <c r="C1225" s="22" t="s">
        <v>351</v>
      </c>
      <c r="D1225" s="23" t="s">
        <v>1150</v>
      </c>
      <c r="E1225" s="22" t="s">
        <v>1151</v>
      </c>
      <c r="F1225" s="24">
        <v>6248</v>
      </c>
      <c r="G1225" s="62"/>
      <c r="H1225" s="52">
        <f>F1225*G1225</f>
        <v>0</v>
      </c>
      <c r="I1225" s="62"/>
      <c r="J1225" s="52">
        <f t="shared" si="224"/>
        <v>0</v>
      </c>
    </row>
    <row r="1226" spans="1:10" ht="13.5" thickBot="1" x14ac:dyDescent="0.25">
      <c r="A1226" s="2"/>
      <c r="B1226" s="270"/>
      <c r="C1226" s="37"/>
      <c r="D1226" s="38" t="s">
        <v>1671</v>
      </c>
      <c r="E1226" s="37"/>
      <c r="F1226" s="36"/>
      <c r="G1226" s="64"/>
      <c r="H1226" s="52">
        <f>H1227+H1231</f>
        <v>0</v>
      </c>
      <c r="I1226" s="62"/>
      <c r="J1226" s="52">
        <f t="shared" si="224"/>
        <v>0</v>
      </c>
    </row>
    <row r="1227" spans="1:10" ht="45.75" thickBot="1" x14ac:dyDescent="0.25">
      <c r="A1227" s="2"/>
      <c r="B1227" s="260">
        <v>743</v>
      </c>
      <c r="C1227" s="39" t="s">
        <v>1162</v>
      </c>
      <c r="D1227" s="40" t="s">
        <v>1163</v>
      </c>
      <c r="E1227" s="39" t="s">
        <v>358</v>
      </c>
      <c r="F1227" s="41">
        <v>41.734000000000002</v>
      </c>
      <c r="G1227" s="56"/>
      <c r="H1227" s="52">
        <f>H1228+H1229+H1230</f>
        <v>0</v>
      </c>
      <c r="I1227" s="62"/>
      <c r="J1227" s="52">
        <f t="shared" ref="J1227:J1231" si="225">H1227+I1227</f>
        <v>0</v>
      </c>
    </row>
    <row r="1228" spans="1:10" ht="33.75" x14ac:dyDescent="0.2">
      <c r="A1228" s="2"/>
      <c r="B1228" s="267" t="s">
        <v>1604</v>
      </c>
      <c r="C1228" s="22" t="s">
        <v>1164</v>
      </c>
      <c r="D1228" s="23" t="s">
        <v>1165</v>
      </c>
      <c r="E1228" s="22" t="s">
        <v>358</v>
      </c>
      <c r="F1228" s="24">
        <v>41.734000000000002</v>
      </c>
      <c r="G1228" s="62"/>
      <c r="H1228" s="52">
        <f>F1228*G1228</f>
        <v>0</v>
      </c>
      <c r="I1228" s="62"/>
      <c r="J1228" s="52">
        <f t="shared" si="225"/>
        <v>0</v>
      </c>
    </row>
    <row r="1229" spans="1:10" ht="56.25" x14ac:dyDescent="0.2">
      <c r="A1229" s="2"/>
      <c r="B1229" s="267" t="s">
        <v>1607</v>
      </c>
      <c r="C1229" s="22" t="s">
        <v>1166</v>
      </c>
      <c r="D1229" s="23" t="s">
        <v>1672</v>
      </c>
      <c r="E1229" s="22" t="s">
        <v>358</v>
      </c>
      <c r="F1229" s="24">
        <v>41.734000000000002</v>
      </c>
      <c r="G1229" s="62"/>
      <c r="H1229" s="52">
        <f>F1229*G1229*20</f>
        <v>0</v>
      </c>
      <c r="I1229" s="62"/>
      <c r="J1229" s="52">
        <f t="shared" si="225"/>
        <v>0</v>
      </c>
    </row>
    <row r="1230" spans="1:10" ht="33.75" x14ac:dyDescent="0.2">
      <c r="A1230" s="2"/>
      <c r="B1230" s="267" t="s">
        <v>3393</v>
      </c>
      <c r="C1230" s="22" t="s">
        <v>351</v>
      </c>
      <c r="D1230" s="23" t="s">
        <v>1167</v>
      </c>
      <c r="E1230" s="22" t="s">
        <v>1151</v>
      </c>
      <c r="F1230" s="24">
        <v>4173.3999999999996</v>
      </c>
      <c r="G1230" s="62"/>
      <c r="H1230" s="52">
        <f>F1230*G1230</f>
        <v>0</v>
      </c>
      <c r="I1230" s="62"/>
      <c r="J1230" s="52">
        <f t="shared" si="225"/>
        <v>0</v>
      </c>
    </row>
    <row r="1231" spans="1:10" ht="23.25" thickBot="1" x14ac:dyDescent="0.25">
      <c r="A1231" s="2"/>
      <c r="B1231" s="260">
        <v>744</v>
      </c>
      <c r="C1231" s="39" t="s">
        <v>1137</v>
      </c>
      <c r="D1231" s="40" t="s">
        <v>1169</v>
      </c>
      <c r="E1231" s="39" t="s">
        <v>1139</v>
      </c>
      <c r="F1231" s="41">
        <v>1.4570000000000001</v>
      </c>
      <c r="G1231" s="62"/>
      <c r="H1231" s="52">
        <f t="shared" ref="H1231" si="226">F1231*G1231</f>
        <v>0</v>
      </c>
      <c r="I1231" s="62"/>
      <c r="J1231" s="52">
        <f t="shared" si="225"/>
        <v>0</v>
      </c>
    </row>
    <row r="1232" spans="1:10" ht="13.5" thickBot="1" x14ac:dyDescent="0.25">
      <c r="A1232" s="2"/>
      <c r="B1232" s="270"/>
      <c r="C1232" s="37"/>
      <c r="D1232" s="38" t="s">
        <v>1673</v>
      </c>
      <c r="E1232" s="37"/>
      <c r="F1232" s="36"/>
      <c r="G1232" s="64"/>
      <c r="H1232" s="52">
        <f>H1233</f>
        <v>0</v>
      </c>
      <c r="I1232" s="62"/>
      <c r="J1232" s="52">
        <f t="shared" ref="J1232:J1235" si="227">H1232+I1232</f>
        <v>0</v>
      </c>
    </row>
    <row r="1233" spans="1:10" ht="23.25" thickBot="1" x14ac:dyDescent="0.25">
      <c r="A1233" s="2"/>
      <c r="B1233" s="260">
        <v>745</v>
      </c>
      <c r="C1233" s="39" t="s">
        <v>1171</v>
      </c>
      <c r="D1233" s="40" t="s">
        <v>1172</v>
      </c>
      <c r="E1233" s="39" t="s">
        <v>438</v>
      </c>
      <c r="F1233" s="41">
        <v>1.75</v>
      </c>
      <c r="G1233" s="56"/>
      <c r="H1233" s="52">
        <f>H1234+H1235</f>
        <v>0</v>
      </c>
      <c r="I1233" s="62"/>
      <c r="J1233" s="52">
        <f t="shared" si="227"/>
        <v>0</v>
      </c>
    </row>
    <row r="1234" spans="1:10" ht="33.75" x14ac:dyDescent="0.2">
      <c r="A1234" s="2"/>
      <c r="B1234" s="267" t="s">
        <v>3394</v>
      </c>
      <c r="C1234" s="22" t="s">
        <v>1173</v>
      </c>
      <c r="D1234" s="23" t="s">
        <v>1174</v>
      </c>
      <c r="E1234" s="22" t="s">
        <v>438</v>
      </c>
      <c r="F1234" s="24">
        <v>1.75</v>
      </c>
      <c r="G1234" s="62"/>
      <c r="H1234" s="52">
        <f>F1234*G1234</f>
        <v>0</v>
      </c>
      <c r="I1234" s="62"/>
      <c r="J1234" s="52">
        <f t="shared" si="227"/>
        <v>0</v>
      </c>
    </row>
    <row r="1235" spans="1:10" ht="34.5" thickBot="1" x14ac:dyDescent="0.25">
      <c r="A1235" s="2"/>
      <c r="B1235" s="267" t="s">
        <v>3395</v>
      </c>
      <c r="C1235" s="22" t="s">
        <v>351</v>
      </c>
      <c r="D1235" s="23" t="s">
        <v>1175</v>
      </c>
      <c r="E1235" s="22" t="s">
        <v>1151</v>
      </c>
      <c r="F1235" s="24">
        <v>3937.5</v>
      </c>
      <c r="G1235" s="62"/>
      <c r="H1235" s="52">
        <f>F1235*G1235</f>
        <v>0</v>
      </c>
      <c r="I1235" s="62"/>
      <c r="J1235" s="52">
        <f t="shared" si="227"/>
        <v>0</v>
      </c>
    </row>
    <row r="1236" spans="1:10" ht="13.5" thickBot="1" x14ac:dyDescent="0.25">
      <c r="A1236" s="2"/>
      <c r="B1236" s="269"/>
      <c r="C1236" s="37"/>
      <c r="D1236" s="38" t="s">
        <v>1674</v>
      </c>
      <c r="E1236" s="37"/>
      <c r="F1236" s="36"/>
      <c r="G1236" s="10"/>
      <c r="H1236" s="52">
        <f>H1237+H1238+H1239+H1240+H1241+H1242+H1243+H1244+H1245+H1246</f>
        <v>0</v>
      </c>
      <c r="I1236" s="62"/>
      <c r="J1236" s="52">
        <f t="shared" ref="J1236:J1246" si="228">H1236+I1236</f>
        <v>0</v>
      </c>
    </row>
    <row r="1237" spans="1:10" ht="33.75" x14ac:dyDescent="0.2">
      <c r="A1237" s="2"/>
      <c r="B1237" s="260">
        <v>746</v>
      </c>
      <c r="C1237" s="39" t="s">
        <v>351</v>
      </c>
      <c r="D1237" s="40" t="s">
        <v>1177</v>
      </c>
      <c r="E1237" s="39" t="s">
        <v>353</v>
      </c>
      <c r="F1237" s="41">
        <v>72</v>
      </c>
      <c r="G1237" s="13"/>
      <c r="H1237" s="52">
        <f t="shared" ref="H1237:H1246" si="229">F1237*G1237</f>
        <v>0</v>
      </c>
      <c r="I1237" s="62"/>
      <c r="J1237" s="52">
        <f t="shared" si="228"/>
        <v>0</v>
      </c>
    </row>
    <row r="1238" spans="1:10" ht="33.75" x14ac:dyDescent="0.2">
      <c r="A1238" s="2"/>
      <c r="B1238" s="260">
        <v>747</v>
      </c>
      <c r="C1238" s="39" t="s">
        <v>351</v>
      </c>
      <c r="D1238" s="40" t="s">
        <v>1179</v>
      </c>
      <c r="E1238" s="39" t="s">
        <v>353</v>
      </c>
      <c r="F1238" s="41">
        <v>20</v>
      </c>
      <c r="G1238" s="13"/>
      <c r="H1238" s="52">
        <f t="shared" si="229"/>
        <v>0</v>
      </c>
      <c r="I1238" s="62"/>
      <c r="J1238" s="52">
        <f t="shared" si="228"/>
        <v>0</v>
      </c>
    </row>
    <row r="1239" spans="1:10" ht="33.75" x14ac:dyDescent="0.2">
      <c r="A1239" s="2"/>
      <c r="B1239" s="260">
        <v>748</v>
      </c>
      <c r="C1239" s="39" t="s">
        <v>351</v>
      </c>
      <c r="D1239" s="40" t="s">
        <v>1181</v>
      </c>
      <c r="E1239" s="39" t="s">
        <v>353</v>
      </c>
      <c r="F1239" s="41">
        <v>130</v>
      </c>
      <c r="G1239" s="13"/>
      <c r="H1239" s="52">
        <f t="shared" si="229"/>
        <v>0</v>
      </c>
      <c r="I1239" s="13"/>
      <c r="J1239" s="52">
        <f t="shared" si="228"/>
        <v>0</v>
      </c>
    </row>
    <row r="1240" spans="1:10" ht="22.5" x14ac:dyDescent="0.2">
      <c r="A1240" s="2"/>
      <c r="B1240" s="260">
        <v>749</v>
      </c>
      <c r="C1240" s="39" t="s">
        <v>1183</v>
      </c>
      <c r="D1240" s="40" t="s">
        <v>1184</v>
      </c>
      <c r="E1240" s="39" t="s">
        <v>1139</v>
      </c>
      <c r="F1240" s="41">
        <v>1.099</v>
      </c>
      <c r="G1240" s="13"/>
      <c r="H1240" s="52">
        <f t="shared" si="229"/>
        <v>0</v>
      </c>
      <c r="I1240" s="13"/>
      <c r="J1240" s="52">
        <f t="shared" si="228"/>
        <v>0</v>
      </c>
    </row>
    <row r="1241" spans="1:10" ht="22.5" x14ac:dyDescent="0.2">
      <c r="A1241" s="2"/>
      <c r="B1241" s="260">
        <v>750</v>
      </c>
      <c r="C1241" s="39" t="s">
        <v>1186</v>
      </c>
      <c r="D1241" s="40" t="s">
        <v>1187</v>
      </c>
      <c r="E1241" s="39" t="s">
        <v>1139</v>
      </c>
      <c r="F1241" s="41">
        <v>0.70899999999999996</v>
      </c>
      <c r="G1241" s="13"/>
      <c r="H1241" s="52">
        <f t="shared" si="229"/>
        <v>0</v>
      </c>
      <c r="I1241" s="13"/>
      <c r="J1241" s="52">
        <f t="shared" si="228"/>
        <v>0</v>
      </c>
    </row>
    <row r="1242" spans="1:10" ht="22.5" x14ac:dyDescent="0.2">
      <c r="A1242" s="2"/>
      <c r="B1242" s="260">
        <v>751</v>
      </c>
      <c r="C1242" s="39" t="s">
        <v>1189</v>
      </c>
      <c r="D1242" s="40" t="s">
        <v>1190</v>
      </c>
      <c r="E1242" s="39" t="s">
        <v>1139</v>
      </c>
      <c r="F1242" s="41">
        <v>0.22700000000000001</v>
      </c>
      <c r="G1242" s="13"/>
      <c r="H1242" s="52">
        <f t="shared" si="229"/>
        <v>0</v>
      </c>
      <c r="I1242" s="13"/>
      <c r="J1242" s="52">
        <f t="shared" si="228"/>
        <v>0</v>
      </c>
    </row>
    <row r="1243" spans="1:10" ht="22.5" x14ac:dyDescent="0.2">
      <c r="A1243" s="2"/>
      <c r="B1243" s="260">
        <v>752</v>
      </c>
      <c r="C1243" s="39" t="s">
        <v>1192</v>
      </c>
      <c r="D1243" s="40" t="s">
        <v>1193</v>
      </c>
      <c r="E1243" s="39" t="s">
        <v>1139</v>
      </c>
      <c r="F1243" s="41">
        <v>4.3999999999999997E-2</v>
      </c>
      <c r="G1243" s="13"/>
      <c r="H1243" s="52">
        <f t="shared" si="229"/>
        <v>0</v>
      </c>
      <c r="I1243" s="13"/>
      <c r="J1243" s="52">
        <f t="shared" si="228"/>
        <v>0</v>
      </c>
    </row>
    <row r="1244" spans="1:10" ht="22.5" x14ac:dyDescent="0.2">
      <c r="A1244" s="2"/>
      <c r="B1244" s="260">
        <v>753</v>
      </c>
      <c r="C1244" s="39" t="s">
        <v>1195</v>
      </c>
      <c r="D1244" s="40" t="s">
        <v>1196</v>
      </c>
      <c r="E1244" s="39" t="s">
        <v>353</v>
      </c>
      <c r="F1244" s="41">
        <v>3</v>
      </c>
      <c r="G1244" s="13"/>
      <c r="H1244" s="52">
        <f t="shared" si="229"/>
        <v>0</v>
      </c>
      <c r="I1244" s="13"/>
      <c r="J1244" s="52">
        <f t="shared" si="228"/>
        <v>0</v>
      </c>
    </row>
    <row r="1245" spans="1:10" ht="22.5" x14ac:dyDescent="0.2">
      <c r="A1245" s="2"/>
      <c r="B1245" s="260">
        <v>754</v>
      </c>
      <c r="C1245" s="39" t="s">
        <v>1195</v>
      </c>
      <c r="D1245" s="40" t="s">
        <v>1198</v>
      </c>
      <c r="E1245" s="39" t="s">
        <v>353</v>
      </c>
      <c r="F1245" s="41">
        <v>1</v>
      </c>
      <c r="G1245" s="13"/>
      <c r="H1245" s="52">
        <f t="shared" si="229"/>
        <v>0</v>
      </c>
      <c r="I1245" s="13"/>
      <c r="J1245" s="52">
        <f t="shared" si="228"/>
        <v>0</v>
      </c>
    </row>
    <row r="1246" spans="1:10" ht="23.25" thickBot="1" x14ac:dyDescent="0.25">
      <c r="A1246" s="2"/>
      <c r="B1246" s="260">
        <v>755</v>
      </c>
      <c r="C1246" s="39" t="s">
        <v>1195</v>
      </c>
      <c r="D1246" s="40" t="s">
        <v>1200</v>
      </c>
      <c r="E1246" s="39" t="s">
        <v>353</v>
      </c>
      <c r="F1246" s="41">
        <v>1</v>
      </c>
      <c r="G1246" s="13"/>
      <c r="H1246" s="52">
        <f t="shared" si="229"/>
        <v>0</v>
      </c>
      <c r="I1246" s="13"/>
      <c r="J1246" s="52">
        <f t="shared" si="228"/>
        <v>0</v>
      </c>
    </row>
    <row r="1247" spans="1:10" ht="13.5" thickBot="1" x14ac:dyDescent="0.25">
      <c r="A1247" s="2"/>
      <c r="B1247" s="269"/>
      <c r="C1247" s="37"/>
      <c r="D1247" s="38" t="s">
        <v>1675</v>
      </c>
      <c r="E1247" s="37"/>
      <c r="F1247" s="36"/>
      <c r="G1247" s="10"/>
      <c r="H1247" s="52">
        <f>H1248+H1250+H1251+H1253+H1254+H1255+H1256+H1257+H1260+H1264+H1265+H1266+H1267</f>
        <v>0</v>
      </c>
      <c r="I1247" s="13"/>
      <c r="J1247" s="52">
        <f t="shared" ref="J1247:J1248" si="230">H1247+I1247</f>
        <v>0</v>
      </c>
    </row>
    <row r="1248" spans="1:10" ht="34.5" thickBot="1" x14ac:dyDescent="0.25">
      <c r="A1248" s="2"/>
      <c r="B1248" s="260">
        <v>756</v>
      </c>
      <c r="C1248" s="39" t="s">
        <v>351</v>
      </c>
      <c r="D1248" s="40" t="s">
        <v>1202</v>
      </c>
      <c r="E1248" s="39" t="s">
        <v>371</v>
      </c>
      <c r="F1248" s="41">
        <v>1</v>
      </c>
      <c r="G1248" s="13"/>
      <c r="H1248" s="52">
        <f t="shared" ref="H1248" si="231">F1248*G1248</f>
        <v>0</v>
      </c>
      <c r="I1248" s="13"/>
      <c r="J1248" s="52">
        <f t="shared" si="230"/>
        <v>0</v>
      </c>
    </row>
    <row r="1249" spans="1:10" ht="13.5" thickBot="1" x14ac:dyDescent="0.25">
      <c r="A1249" s="2"/>
      <c r="B1249" s="268"/>
      <c r="C1249" s="6"/>
      <c r="D1249" s="7" t="s">
        <v>1203</v>
      </c>
      <c r="E1249" s="10"/>
      <c r="F1249" s="10"/>
      <c r="G1249" s="10"/>
      <c r="H1249" s="10"/>
      <c r="I1249" s="10"/>
      <c r="J1249" s="10"/>
    </row>
    <row r="1250" spans="1:10" ht="22.5" x14ac:dyDescent="0.2">
      <c r="A1250" s="2"/>
      <c r="B1250" s="260">
        <v>757</v>
      </c>
      <c r="C1250" s="39" t="s">
        <v>1205</v>
      </c>
      <c r="D1250" s="40" t="s">
        <v>1206</v>
      </c>
      <c r="E1250" s="39" t="s">
        <v>358</v>
      </c>
      <c r="F1250" s="41">
        <v>75.98</v>
      </c>
      <c r="G1250" s="13"/>
      <c r="H1250" s="52">
        <f t="shared" ref="H1250:H1251" si="232">F1250*G1250</f>
        <v>0</v>
      </c>
      <c r="I1250" s="13"/>
      <c r="J1250" s="52">
        <f t="shared" ref="J1250:J1251" si="233">H1250+I1250</f>
        <v>0</v>
      </c>
    </row>
    <row r="1251" spans="1:10" ht="23.25" thickBot="1" x14ac:dyDescent="0.25">
      <c r="A1251" s="2"/>
      <c r="B1251" s="260">
        <v>758</v>
      </c>
      <c r="C1251" s="39" t="s">
        <v>1208</v>
      </c>
      <c r="D1251" s="40" t="s">
        <v>1209</v>
      </c>
      <c r="E1251" s="39" t="s">
        <v>358</v>
      </c>
      <c r="F1251" s="41">
        <v>75.98</v>
      </c>
      <c r="G1251" s="13"/>
      <c r="H1251" s="52">
        <f t="shared" si="232"/>
        <v>0</v>
      </c>
      <c r="I1251" s="13"/>
      <c r="J1251" s="52">
        <f t="shared" si="233"/>
        <v>0</v>
      </c>
    </row>
    <row r="1252" spans="1:10" ht="13.5" thickBot="1" x14ac:dyDescent="0.25">
      <c r="A1252" s="2"/>
      <c r="B1252" s="268"/>
      <c r="C1252" s="6"/>
      <c r="D1252" s="7" t="s">
        <v>1210</v>
      </c>
      <c r="E1252" s="10"/>
      <c r="F1252" s="10"/>
      <c r="G1252" s="10"/>
      <c r="H1252" s="10"/>
      <c r="I1252" s="10"/>
      <c r="J1252" s="10"/>
    </row>
    <row r="1253" spans="1:10" ht="22.5" x14ac:dyDescent="0.2">
      <c r="A1253" s="2"/>
      <c r="B1253" s="260">
        <v>759</v>
      </c>
      <c r="C1253" s="39" t="s">
        <v>1212</v>
      </c>
      <c r="D1253" s="40" t="s">
        <v>1213</v>
      </c>
      <c r="E1253" s="39" t="s">
        <v>358</v>
      </c>
      <c r="F1253" s="41">
        <v>49.61</v>
      </c>
      <c r="G1253" s="13"/>
      <c r="H1253" s="52">
        <f t="shared" ref="H1253:H1256" si="234">F1253*G1253</f>
        <v>0</v>
      </c>
      <c r="I1253" s="13"/>
      <c r="J1253" s="52">
        <f t="shared" ref="J1253:J1262" si="235">H1253+I1253</f>
        <v>0</v>
      </c>
    </row>
    <row r="1254" spans="1:10" ht="22.5" x14ac:dyDescent="0.2">
      <c r="A1254" s="2"/>
      <c r="B1254" s="260">
        <v>760</v>
      </c>
      <c r="C1254" s="39" t="s">
        <v>1215</v>
      </c>
      <c r="D1254" s="40" t="s">
        <v>1216</v>
      </c>
      <c r="E1254" s="39" t="s">
        <v>358</v>
      </c>
      <c r="F1254" s="41">
        <v>37.003</v>
      </c>
      <c r="G1254" s="13"/>
      <c r="H1254" s="52">
        <f t="shared" si="234"/>
        <v>0</v>
      </c>
      <c r="I1254" s="13"/>
      <c r="J1254" s="52">
        <f t="shared" si="235"/>
        <v>0</v>
      </c>
    </row>
    <row r="1255" spans="1:10" ht="22.5" x14ac:dyDescent="0.2">
      <c r="A1255" s="2"/>
      <c r="B1255" s="260">
        <v>761</v>
      </c>
      <c r="C1255" s="39" t="s">
        <v>1212</v>
      </c>
      <c r="D1255" s="40" t="s">
        <v>1218</v>
      </c>
      <c r="E1255" s="39" t="s">
        <v>358</v>
      </c>
      <c r="F1255" s="41">
        <v>49.61</v>
      </c>
      <c r="G1255" s="13"/>
      <c r="H1255" s="52">
        <f t="shared" si="234"/>
        <v>0</v>
      </c>
      <c r="I1255" s="13"/>
      <c r="J1255" s="52">
        <f t="shared" si="235"/>
        <v>0</v>
      </c>
    </row>
    <row r="1256" spans="1:10" ht="23.25" thickBot="1" x14ac:dyDescent="0.25">
      <c r="A1256" s="2"/>
      <c r="B1256" s="260">
        <v>762</v>
      </c>
      <c r="C1256" s="39" t="s">
        <v>1212</v>
      </c>
      <c r="D1256" s="40" t="s">
        <v>1220</v>
      </c>
      <c r="E1256" s="39" t="s">
        <v>358</v>
      </c>
      <c r="F1256" s="41">
        <v>49.61</v>
      </c>
      <c r="G1256" s="13"/>
      <c r="H1256" s="52">
        <f t="shared" si="234"/>
        <v>0</v>
      </c>
      <c r="I1256" s="13"/>
      <c r="J1256" s="52">
        <f t="shared" si="235"/>
        <v>0</v>
      </c>
    </row>
    <row r="1257" spans="1:10" ht="45.75" thickBot="1" x14ac:dyDescent="0.25">
      <c r="A1257" s="2"/>
      <c r="B1257" s="260">
        <v>763</v>
      </c>
      <c r="C1257" s="39" t="s">
        <v>1222</v>
      </c>
      <c r="D1257" s="40" t="s">
        <v>1223</v>
      </c>
      <c r="E1257" s="39" t="s">
        <v>358</v>
      </c>
      <c r="F1257" s="41">
        <v>37.003</v>
      </c>
      <c r="G1257" s="56"/>
      <c r="H1257" s="52">
        <f>H1258+H1259</f>
        <v>0</v>
      </c>
      <c r="I1257" s="62"/>
      <c r="J1257" s="52">
        <f t="shared" si="235"/>
        <v>0</v>
      </c>
    </row>
    <row r="1258" spans="1:10" ht="22.5" x14ac:dyDescent="0.2">
      <c r="A1258" s="2"/>
      <c r="B1258" s="267" t="s">
        <v>3396</v>
      </c>
      <c r="C1258" s="22" t="s">
        <v>1224</v>
      </c>
      <c r="D1258" s="23" t="s">
        <v>1225</v>
      </c>
      <c r="E1258" s="22" t="s">
        <v>358</v>
      </c>
      <c r="F1258" s="24">
        <v>37.003</v>
      </c>
      <c r="G1258" s="62"/>
      <c r="H1258" s="52">
        <f>F1258*G1258</f>
        <v>0</v>
      </c>
      <c r="I1258" s="62"/>
      <c r="J1258" s="52">
        <f t="shared" si="235"/>
        <v>0</v>
      </c>
    </row>
    <row r="1259" spans="1:10" ht="23.25" thickBot="1" x14ac:dyDescent="0.25">
      <c r="A1259" s="2"/>
      <c r="B1259" s="267" t="s">
        <v>3397</v>
      </c>
      <c r="C1259" s="22" t="s">
        <v>1226</v>
      </c>
      <c r="D1259" s="23" t="s">
        <v>1227</v>
      </c>
      <c r="E1259" s="22" t="s">
        <v>438</v>
      </c>
      <c r="F1259" s="24">
        <v>0.74</v>
      </c>
      <c r="G1259" s="62"/>
      <c r="H1259" s="52">
        <f>F1259*G1259</f>
        <v>0</v>
      </c>
      <c r="I1259" s="62"/>
      <c r="J1259" s="52">
        <f t="shared" si="235"/>
        <v>0</v>
      </c>
    </row>
    <row r="1260" spans="1:10" ht="45.75" thickBot="1" x14ac:dyDescent="0.25">
      <c r="A1260" s="2"/>
      <c r="B1260" s="260">
        <v>764</v>
      </c>
      <c r="C1260" s="39" t="s">
        <v>1229</v>
      </c>
      <c r="D1260" s="40" t="s">
        <v>1230</v>
      </c>
      <c r="E1260" s="39" t="s">
        <v>358</v>
      </c>
      <c r="F1260" s="41">
        <v>37.003</v>
      </c>
      <c r="G1260" s="56"/>
      <c r="H1260" s="52">
        <f>H1261+H1262</f>
        <v>0</v>
      </c>
      <c r="I1260" s="62"/>
      <c r="J1260" s="52">
        <f t="shared" si="235"/>
        <v>0</v>
      </c>
    </row>
    <row r="1261" spans="1:10" ht="22.5" x14ac:dyDescent="0.2">
      <c r="A1261" s="2"/>
      <c r="B1261" s="267" t="s">
        <v>3398</v>
      </c>
      <c r="C1261" s="22" t="s">
        <v>1232</v>
      </c>
      <c r="D1261" s="23" t="s">
        <v>1233</v>
      </c>
      <c r="E1261" s="22" t="s">
        <v>358</v>
      </c>
      <c r="F1261" s="24">
        <v>37.003</v>
      </c>
      <c r="G1261" s="62"/>
      <c r="H1261" s="52">
        <f>F1261*G1261</f>
        <v>0</v>
      </c>
      <c r="I1261" s="62"/>
      <c r="J1261" s="52">
        <f t="shared" si="235"/>
        <v>0</v>
      </c>
    </row>
    <row r="1262" spans="1:10" ht="34.5" thickBot="1" x14ac:dyDescent="0.25">
      <c r="A1262" s="2"/>
      <c r="B1262" s="267" t="s">
        <v>3399</v>
      </c>
      <c r="C1262" s="22" t="s">
        <v>1235</v>
      </c>
      <c r="D1262" s="23" t="s">
        <v>1236</v>
      </c>
      <c r="E1262" s="22" t="s">
        <v>358</v>
      </c>
      <c r="F1262" s="24">
        <v>37.003</v>
      </c>
      <c r="G1262" s="62"/>
      <c r="H1262" s="52">
        <f>F1262*G1262*7</f>
        <v>0</v>
      </c>
      <c r="I1262" s="62"/>
      <c r="J1262" s="52">
        <f t="shared" si="235"/>
        <v>0</v>
      </c>
    </row>
    <row r="1263" spans="1:10" ht="13.5" thickBot="1" x14ac:dyDescent="0.25">
      <c r="A1263" s="2"/>
      <c r="B1263" s="260"/>
      <c r="C1263" s="6"/>
      <c r="D1263" s="7" t="s">
        <v>1237</v>
      </c>
      <c r="E1263" s="10"/>
      <c r="F1263" s="10"/>
      <c r="G1263" s="10"/>
      <c r="H1263" s="10"/>
      <c r="I1263" s="10"/>
      <c r="J1263" s="10"/>
    </row>
    <row r="1264" spans="1:10" ht="22.5" x14ac:dyDescent="0.2">
      <c r="A1264" s="2"/>
      <c r="B1264" s="260">
        <v>765</v>
      </c>
      <c r="C1264" s="39" t="s">
        <v>1212</v>
      </c>
      <c r="D1264" s="40" t="s">
        <v>1213</v>
      </c>
      <c r="E1264" s="39" t="s">
        <v>358</v>
      </c>
      <c r="F1264" s="41">
        <v>31.08</v>
      </c>
      <c r="G1264" s="13"/>
      <c r="H1264" s="52">
        <f t="shared" ref="H1264:H1267" si="236">F1264*G1264</f>
        <v>0</v>
      </c>
      <c r="I1264" s="13"/>
      <c r="J1264" s="52">
        <f t="shared" ref="J1264:J1268" si="237">H1264+I1264</f>
        <v>0</v>
      </c>
    </row>
    <row r="1265" spans="1:10" ht="22.5" x14ac:dyDescent="0.2">
      <c r="A1265" s="2"/>
      <c r="B1265" s="260">
        <v>766</v>
      </c>
      <c r="C1265" s="39" t="s">
        <v>1240</v>
      </c>
      <c r="D1265" s="40" t="s">
        <v>1241</v>
      </c>
      <c r="E1265" s="39" t="s">
        <v>358</v>
      </c>
      <c r="F1265" s="41">
        <v>31.08</v>
      </c>
      <c r="G1265" s="13"/>
      <c r="H1265" s="52">
        <f t="shared" si="236"/>
        <v>0</v>
      </c>
      <c r="I1265" s="13"/>
      <c r="J1265" s="52">
        <f t="shared" si="237"/>
        <v>0</v>
      </c>
    </row>
    <row r="1266" spans="1:10" ht="22.5" x14ac:dyDescent="0.2">
      <c r="A1266" s="2"/>
      <c r="B1266" s="260">
        <v>767</v>
      </c>
      <c r="C1266" s="39" t="s">
        <v>1212</v>
      </c>
      <c r="D1266" s="40" t="s">
        <v>1218</v>
      </c>
      <c r="E1266" s="39" t="s">
        <v>358</v>
      </c>
      <c r="F1266" s="41">
        <v>31.08</v>
      </c>
      <c r="G1266" s="13"/>
      <c r="H1266" s="52">
        <f t="shared" si="236"/>
        <v>0</v>
      </c>
      <c r="I1266" s="13"/>
      <c r="J1266" s="52">
        <f t="shared" si="237"/>
        <v>0</v>
      </c>
    </row>
    <row r="1267" spans="1:10" ht="23.25" thickBot="1" x14ac:dyDescent="0.25">
      <c r="A1267" s="2"/>
      <c r="B1267" s="260">
        <v>768</v>
      </c>
      <c r="C1267" s="39" t="s">
        <v>1212</v>
      </c>
      <c r="D1267" s="40" t="s">
        <v>1220</v>
      </c>
      <c r="E1267" s="39" t="s">
        <v>358</v>
      </c>
      <c r="F1267" s="41">
        <v>31.08</v>
      </c>
      <c r="G1267" s="13"/>
      <c r="H1267" s="52">
        <f t="shared" si="236"/>
        <v>0</v>
      </c>
      <c r="I1267" s="13"/>
      <c r="J1267" s="52">
        <f t="shared" si="237"/>
        <v>0</v>
      </c>
    </row>
    <row r="1268" spans="1:10" ht="13.5" thickBot="1" x14ac:dyDescent="0.25">
      <c r="A1268" s="2"/>
      <c r="B1268" s="269"/>
      <c r="C1268" s="247"/>
      <c r="D1268" s="248" t="s">
        <v>3266</v>
      </c>
      <c r="E1268" s="247"/>
      <c r="F1268" s="246"/>
      <c r="G1268" s="10"/>
      <c r="H1268" s="52">
        <f>H1270+H1271+H1276+H1277+H1278+H1279+H1281+H1282+H1283+H1284+H1285+H1286+H1287</f>
        <v>0</v>
      </c>
      <c r="I1268" s="13"/>
      <c r="J1268" s="52">
        <f t="shared" si="237"/>
        <v>0</v>
      </c>
    </row>
    <row r="1269" spans="1:10" ht="13.5" thickBot="1" x14ac:dyDescent="0.25">
      <c r="A1269" s="2"/>
      <c r="B1269" s="268"/>
      <c r="C1269" s="258"/>
      <c r="D1269" s="259" t="s">
        <v>134</v>
      </c>
      <c r="E1269" s="10"/>
      <c r="F1269" s="10"/>
      <c r="G1269" s="10"/>
      <c r="H1269" s="10"/>
      <c r="I1269" s="10"/>
      <c r="J1269" s="10"/>
    </row>
    <row r="1270" spans="1:10" ht="22.5" x14ac:dyDescent="0.2">
      <c r="A1270" s="2"/>
      <c r="B1270" s="260">
        <v>769</v>
      </c>
      <c r="C1270" s="249" t="s">
        <v>3269</v>
      </c>
      <c r="D1270" s="245" t="s">
        <v>1116</v>
      </c>
      <c r="E1270" s="249" t="s">
        <v>438</v>
      </c>
      <c r="F1270" s="250">
        <v>993.48299999999995</v>
      </c>
      <c r="G1270" s="13"/>
      <c r="H1270" s="52">
        <f t="shared" ref="H1270" si="238">F1270*G1270</f>
        <v>0</v>
      </c>
      <c r="I1270" s="13"/>
      <c r="J1270" s="52">
        <f t="shared" ref="J1270" si="239">H1270+I1270</f>
        <v>0</v>
      </c>
    </row>
    <row r="1271" spans="1:10" ht="67.5" x14ac:dyDescent="0.2">
      <c r="A1271" s="2"/>
      <c r="B1271" s="260">
        <v>770</v>
      </c>
      <c r="C1271" s="249" t="s">
        <v>3270</v>
      </c>
      <c r="D1271" s="245" t="s">
        <v>1682</v>
      </c>
      <c r="E1271" s="249" t="s">
        <v>438</v>
      </c>
      <c r="F1271" s="250">
        <v>993.48299999999995</v>
      </c>
      <c r="G1271" s="13">
        <f>G1272+G1273*19+G1274</f>
        <v>0</v>
      </c>
      <c r="H1271" s="52">
        <f t="shared" ref="H1271" si="240">F1271*G1271</f>
        <v>0</v>
      </c>
      <c r="I1271" s="13"/>
      <c r="J1271" s="52">
        <f t="shared" ref="J1271:J1274" si="241">H1271+I1271</f>
        <v>0</v>
      </c>
    </row>
    <row r="1272" spans="1:10" ht="22.5" x14ac:dyDescent="0.2">
      <c r="A1272" s="2"/>
      <c r="B1272" s="267" t="s">
        <v>3400</v>
      </c>
      <c r="C1272" s="252" t="s">
        <v>3275</v>
      </c>
      <c r="D1272" s="253" t="s">
        <v>1684</v>
      </c>
      <c r="E1272" s="252" t="s">
        <v>438</v>
      </c>
      <c r="F1272" s="254">
        <v>993.48299999999995</v>
      </c>
      <c r="G1272" s="62"/>
      <c r="H1272" s="52">
        <f>F1272*G1272</f>
        <v>0</v>
      </c>
      <c r="I1272" s="62"/>
      <c r="J1272" s="52">
        <f t="shared" si="241"/>
        <v>0</v>
      </c>
    </row>
    <row r="1273" spans="1:10" ht="45" x14ac:dyDescent="0.2">
      <c r="A1273" s="2"/>
      <c r="B1273" s="267" t="s">
        <v>3401</v>
      </c>
      <c r="C1273" s="252" t="s">
        <v>3274</v>
      </c>
      <c r="D1273" s="253" t="s">
        <v>1686</v>
      </c>
      <c r="E1273" s="252" t="s">
        <v>438</v>
      </c>
      <c r="F1273" s="254">
        <v>993.48299999999995</v>
      </c>
      <c r="G1273" s="62"/>
      <c r="H1273" s="52">
        <f>F1273*G1273*19</f>
        <v>0</v>
      </c>
      <c r="I1273" s="62"/>
      <c r="J1273" s="52">
        <f t="shared" si="241"/>
        <v>0</v>
      </c>
    </row>
    <row r="1274" spans="1:10" ht="23.25" thickBot="1" x14ac:dyDescent="0.25">
      <c r="A1274" s="2"/>
      <c r="B1274" s="272" t="s">
        <v>3402</v>
      </c>
      <c r="C1274" s="255" t="s">
        <v>3273</v>
      </c>
      <c r="D1274" s="256" t="s">
        <v>584</v>
      </c>
      <c r="E1274" s="255" t="s">
        <v>438</v>
      </c>
      <c r="F1274" s="257">
        <v>993.48299999999995</v>
      </c>
      <c r="G1274" s="62"/>
      <c r="H1274" s="52">
        <f>F1274*G1274</f>
        <v>0</v>
      </c>
      <c r="I1274" s="62"/>
      <c r="J1274" s="52">
        <f t="shared" si="241"/>
        <v>0</v>
      </c>
    </row>
    <row r="1275" spans="1:10" ht="13.5" thickBot="1" x14ac:dyDescent="0.25">
      <c r="A1275" s="2"/>
      <c r="B1275" s="268"/>
      <c r="C1275" s="258"/>
      <c r="D1275" s="259" t="s">
        <v>3271</v>
      </c>
      <c r="E1275" s="10"/>
      <c r="F1275" s="10"/>
      <c r="G1275" s="10"/>
      <c r="H1275" s="10"/>
      <c r="I1275" s="10"/>
      <c r="J1275" s="10"/>
    </row>
    <row r="1276" spans="1:10" ht="22.5" x14ac:dyDescent="0.2">
      <c r="A1276" s="2"/>
      <c r="B1276" s="273">
        <v>771</v>
      </c>
      <c r="C1276" s="249" t="s">
        <v>3272</v>
      </c>
      <c r="D1276" s="245" t="s">
        <v>1619</v>
      </c>
      <c r="E1276" s="249" t="s">
        <v>438</v>
      </c>
      <c r="F1276" s="250">
        <v>32.241999999999997</v>
      </c>
      <c r="G1276" s="13"/>
      <c r="H1276" s="52">
        <f t="shared" ref="H1276" si="242">F1276*G1276</f>
        <v>0</v>
      </c>
      <c r="I1276" s="13"/>
      <c r="J1276" s="52">
        <f t="shared" ref="J1276" si="243">H1276+I1276</f>
        <v>0</v>
      </c>
    </row>
    <row r="1277" spans="1:10" ht="22.5" x14ac:dyDescent="0.2">
      <c r="A1277" s="2"/>
      <c r="B1277" s="273">
        <v>772</v>
      </c>
      <c r="C1277" s="249" t="s">
        <v>3276</v>
      </c>
      <c r="D1277" s="245" t="s">
        <v>3277</v>
      </c>
      <c r="E1277" s="249" t="s">
        <v>438</v>
      </c>
      <c r="F1277" s="250">
        <v>44.024000000000001</v>
      </c>
      <c r="G1277" s="13"/>
      <c r="H1277" s="52">
        <f t="shared" ref="H1277" si="244">F1277*G1277</f>
        <v>0</v>
      </c>
      <c r="I1277" s="13"/>
      <c r="J1277" s="52">
        <f t="shared" ref="J1277" si="245">H1277+I1277</f>
        <v>0</v>
      </c>
    </row>
    <row r="1278" spans="1:10" ht="22.5" x14ac:dyDescent="0.2">
      <c r="A1278" s="2"/>
      <c r="B1278" s="273">
        <v>773</v>
      </c>
      <c r="C1278" s="249" t="s">
        <v>3278</v>
      </c>
      <c r="D1278" s="245" t="s">
        <v>3279</v>
      </c>
      <c r="E1278" s="249" t="s">
        <v>438</v>
      </c>
      <c r="F1278" s="250">
        <v>55.029000000000003</v>
      </c>
      <c r="G1278" s="13"/>
      <c r="H1278" s="52">
        <f t="shared" ref="H1278" si="246">F1278*G1278</f>
        <v>0</v>
      </c>
      <c r="I1278" s="13"/>
      <c r="J1278" s="52">
        <f t="shared" ref="J1278" si="247">H1278+I1278</f>
        <v>0</v>
      </c>
    </row>
    <row r="1279" spans="1:10" ht="23.25" thickBot="1" x14ac:dyDescent="0.25">
      <c r="A1279" s="2"/>
      <c r="B1279" s="273">
        <v>774</v>
      </c>
      <c r="C1279" s="249" t="s">
        <v>3280</v>
      </c>
      <c r="D1279" s="245" t="s">
        <v>1632</v>
      </c>
      <c r="E1279" s="249" t="s">
        <v>1139</v>
      </c>
      <c r="F1279" s="250">
        <v>9.2129999999999992</v>
      </c>
      <c r="G1279" s="13"/>
      <c r="H1279" s="52">
        <f t="shared" ref="H1279:H1281" si="248">F1279*G1279</f>
        <v>0</v>
      </c>
      <c r="I1279" s="13"/>
      <c r="J1279" s="52">
        <f t="shared" ref="J1279:J1281" si="249">H1279+I1279</f>
        <v>0</v>
      </c>
    </row>
    <row r="1280" spans="1:10" ht="13.5" thickBot="1" x14ac:dyDescent="0.25">
      <c r="A1280" s="2"/>
      <c r="B1280" s="268"/>
      <c r="C1280" s="258"/>
      <c r="D1280" s="259" t="s">
        <v>3281</v>
      </c>
      <c r="E1280" s="10"/>
      <c r="F1280" s="10"/>
      <c r="G1280" s="10"/>
      <c r="H1280" s="10"/>
      <c r="I1280" s="10"/>
      <c r="J1280" s="10"/>
    </row>
    <row r="1281" spans="1:10" ht="22.5" x14ac:dyDescent="0.2">
      <c r="A1281" s="2"/>
      <c r="B1281" s="273">
        <v>775</v>
      </c>
      <c r="C1281" s="249" t="s">
        <v>3272</v>
      </c>
      <c r="D1281" s="245" t="s">
        <v>1619</v>
      </c>
      <c r="E1281" s="249" t="s">
        <v>438</v>
      </c>
      <c r="F1281" s="250">
        <v>2.137</v>
      </c>
      <c r="G1281" s="13"/>
      <c r="H1281" s="52">
        <f t="shared" si="248"/>
        <v>0</v>
      </c>
      <c r="I1281" s="13"/>
      <c r="J1281" s="52">
        <f t="shared" si="249"/>
        <v>0</v>
      </c>
    </row>
    <row r="1282" spans="1:10" ht="22.5" x14ac:dyDescent="0.2">
      <c r="A1282" s="2"/>
      <c r="B1282" s="273">
        <v>776</v>
      </c>
      <c r="C1282" s="249" t="s">
        <v>3282</v>
      </c>
      <c r="D1282" s="245" t="s">
        <v>3283</v>
      </c>
      <c r="E1282" s="249" t="s">
        <v>3284</v>
      </c>
      <c r="F1282" s="250">
        <v>53</v>
      </c>
      <c r="G1282" s="13"/>
      <c r="H1282" s="52">
        <f t="shared" ref="H1282" si="250">F1282*G1282</f>
        <v>0</v>
      </c>
      <c r="I1282" s="13"/>
      <c r="J1282" s="52">
        <f t="shared" ref="J1282" si="251">H1282+I1282</f>
        <v>0</v>
      </c>
    </row>
    <row r="1283" spans="1:10" ht="22.5" x14ac:dyDescent="0.2">
      <c r="A1283" s="2"/>
      <c r="B1283" s="273">
        <v>777</v>
      </c>
      <c r="C1283" s="249" t="s">
        <v>3282</v>
      </c>
      <c r="D1283" s="245" t="s">
        <v>3285</v>
      </c>
      <c r="E1283" s="249" t="s">
        <v>3284</v>
      </c>
      <c r="F1283" s="250">
        <v>1</v>
      </c>
      <c r="G1283" s="13"/>
      <c r="H1283" s="52">
        <f t="shared" ref="H1283" si="252">F1283*G1283</f>
        <v>0</v>
      </c>
      <c r="I1283" s="13"/>
      <c r="J1283" s="52">
        <f t="shared" ref="J1283" si="253">H1283+I1283</f>
        <v>0</v>
      </c>
    </row>
    <row r="1284" spans="1:10" ht="22.5" x14ac:dyDescent="0.2">
      <c r="A1284" s="2"/>
      <c r="B1284" s="273">
        <v>778</v>
      </c>
      <c r="C1284" s="249" t="s">
        <v>3282</v>
      </c>
      <c r="D1284" s="245" t="s">
        <v>3286</v>
      </c>
      <c r="E1284" s="249" t="s">
        <v>3284</v>
      </c>
      <c r="F1284" s="250">
        <v>53</v>
      </c>
      <c r="G1284" s="13"/>
      <c r="H1284" s="52">
        <f t="shared" ref="H1284" si="254">F1284*G1284</f>
        <v>0</v>
      </c>
      <c r="I1284" s="13"/>
      <c r="J1284" s="52">
        <f t="shared" ref="J1284" si="255">H1284+I1284</f>
        <v>0</v>
      </c>
    </row>
    <row r="1285" spans="1:10" ht="22.5" x14ac:dyDescent="0.2">
      <c r="A1285" s="2"/>
      <c r="B1285" s="273">
        <v>779</v>
      </c>
      <c r="C1285" s="249" t="s">
        <v>3282</v>
      </c>
      <c r="D1285" s="245" t="s">
        <v>3287</v>
      </c>
      <c r="E1285" s="249" t="s">
        <v>3284</v>
      </c>
      <c r="F1285" s="250">
        <v>1</v>
      </c>
      <c r="G1285" s="13"/>
      <c r="H1285" s="52">
        <f t="shared" ref="H1285" si="256">F1285*G1285</f>
        <v>0</v>
      </c>
      <c r="I1285" s="13"/>
      <c r="J1285" s="52">
        <f t="shared" ref="J1285" si="257">H1285+I1285</f>
        <v>0</v>
      </c>
    </row>
    <row r="1286" spans="1:10" ht="22.5" x14ac:dyDescent="0.2">
      <c r="A1286" s="2"/>
      <c r="B1286" s="273">
        <v>780</v>
      </c>
      <c r="C1286" s="249" t="s">
        <v>3288</v>
      </c>
      <c r="D1286" s="245" t="s">
        <v>3289</v>
      </c>
      <c r="E1286" s="249" t="s">
        <v>411</v>
      </c>
      <c r="F1286" s="250">
        <v>94.5</v>
      </c>
      <c r="G1286" s="13"/>
      <c r="H1286" s="52">
        <f t="shared" ref="H1286:H1287" si="258">F1286*G1286</f>
        <v>0</v>
      </c>
      <c r="I1286" s="13"/>
      <c r="J1286" s="52">
        <f t="shared" ref="J1286:J1287" si="259">H1286+I1286</f>
        <v>0</v>
      </c>
    </row>
    <row r="1287" spans="1:10" ht="34.5" thickBot="1" x14ac:dyDescent="0.25">
      <c r="A1287" s="2"/>
      <c r="B1287" s="273">
        <v>781</v>
      </c>
      <c r="C1287" s="249" t="s">
        <v>3290</v>
      </c>
      <c r="D1287" s="245" t="s">
        <v>3291</v>
      </c>
      <c r="E1287" s="249" t="s">
        <v>371</v>
      </c>
      <c r="F1287" s="250">
        <v>1</v>
      </c>
      <c r="G1287" s="13"/>
      <c r="H1287" s="52">
        <f t="shared" si="258"/>
        <v>0</v>
      </c>
      <c r="I1287" s="13"/>
      <c r="J1287" s="52">
        <f t="shared" si="259"/>
        <v>0</v>
      </c>
    </row>
    <row r="1288" spans="1:10" ht="13.5" thickBot="1" x14ac:dyDescent="0.25">
      <c r="A1288" s="2"/>
      <c r="B1288" s="269"/>
      <c r="C1288" s="37"/>
      <c r="D1288" s="38" t="s">
        <v>1676</v>
      </c>
      <c r="E1288" s="37"/>
      <c r="F1288" s="36"/>
      <c r="G1288" s="10"/>
      <c r="H1288" s="52">
        <f>H1290+H1292+H1294+H1296+H1300</f>
        <v>0</v>
      </c>
      <c r="I1288" s="13"/>
      <c r="J1288" s="52">
        <f t="shared" ref="J1288" si="260">H1288+I1288</f>
        <v>0</v>
      </c>
    </row>
    <row r="1289" spans="1:10" ht="13.5" thickBot="1" x14ac:dyDescent="0.25">
      <c r="A1289" s="2"/>
      <c r="B1289" s="268"/>
      <c r="C1289" s="6"/>
      <c r="D1289" s="7" t="s">
        <v>1677</v>
      </c>
      <c r="E1289" s="10"/>
      <c r="F1289" s="10"/>
      <c r="G1289" s="10"/>
      <c r="H1289" s="10"/>
      <c r="I1289" s="10"/>
      <c r="J1289" s="10"/>
    </row>
    <row r="1290" spans="1:10" ht="23.25" thickBot="1" x14ac:dyDescent="0.25">
      <c r="A1290" s="2"/>
      <c r="B1290" s="260">
        <v>782</v>
      </c>
      <c r="C1290" s="39" t="s">
        <v>1115</v>
      </c>
      <c r="D1290" s="40" t="s">
        <v>1116</v>
      </c>
      <c r="E1290" s="39" t="s">
        <v>438</v>
      </c>
      <c r="F1290" s="41">
        <v>2900</v>
      </c>
      <c r="G1290" s="13"/>
      <c r="H1290" s="52">
        <f t="shared" ref="H1290" si="261">F1290*G1290</f>
        <v>0</v>
      </c>
      <c r="I1290" s="13"/>
      <c r="J1290" s="52">
        <f t="shared" ref="J1290" si="262">H1290+I1290</f>
        <v>0</v>
      </c>
    </row>
    <row r="1291" spans="1:10" ht="13.5" thickBot="1" x14ac:dyDescent="0.25">
      <c r="A1291" s="2"/>
      <c r="B1291" s="268"/>
      <c r="C1291" s="6"/>
      <c r="D1291" s="7" t="s">
        <v>1678</v>
      </c>
      <c r="E1291" s="10"/>
      <c r="F1291" s="10"/>
      <c r="G1291" s="10"/>
      <c r="H1291" s="10"/>
      <c r="I1291" s="10"/>
      <c r="J1291" s="10"/>
    </row>
    <row r="1292" spans="1:10" ht="23.25" thickBot="1" x14ac:dyDescent="0.25">
      <c r="A1292" s="2"/>
      <c r="B1292" s="261">
        <v>783</v>
      </c>
      <c r="C1292" s="39" t="s">
        <v>1115</v>
      </c>
      <c r="D1292" s="40" t="s">
        <v>1116</v>
      </c>
      <c r="E1292" s="39" t="s">
        <v>438</v>
      </c>
      <c r="F1292" s="41">
        <v>98</v>
      </c>
      <c r="G1292" s="13"/>
      <c r="H1292" s="52">
        <f t="shared" ref="H1292" si="263">F1292*G1292</f>
        <v>0</v>
      </c>
      <c r="I1292" s="13"/>
      <c r="J1292" s="52">
        <f t="shared" ref="J1292" si="264">H1292+I1292</f>
        <v>0</v>
      </c>
    </row>
    <row r="1293" spans="1:10" ht="13.5" thickBot="1" x14ac:dyDescent="0.25">
      <c r="A1293" s="2"/>
      <c r="B1293" s="268"/>
      <c r="C1293" s="6"/>
      <c r="D1293" s="7" t="s">
        <v>1679</v>
      </c>
      <c r="E1293" s="10"/>
      <c r="F1293" s="10"/>
      <c r="G1293" s="10"/>
      <c r="H1293" s="10"/>
      <c r="I1293" s="10"/>
      <c r="J1293" s="10"/>
    </row>
    <row r="1294" spans="1:10" ht="23.25" thickBot="1" x14ac:dyDescent="0.25">
      <c r="A1294" s="2"/>
      <c r="B1294" s="261">
        <v>784</v>
      </c>
      <c r="C1294" s="39" t="s">
        <v>1115</v>
      </c>
      <c r="D1294" s="40" t="s">
        <v>1116</v>
      </c>
      <c r="E1294" s="39" t="s">
        <v>438</v>
      </c>
      <c r="F1294" s="41">
        <v>108</v>
      </c>
      <c r="G1294" s="13"/>
      <c r="H1294" s="52">
        <f t="shared" ref="H1294" si="265">F1294*G1294</f>
        <v>0</v>
      </c>
      <c r="I1294" s="13"/>
      <c r="J1294" s="52">
        <f t="shared" ref="J1294" si="266">H1294+I1294</f>
        <v>0</v>
      </c>
    </row>
    <row r="1295" spans="1:10" ht="13.5" thickBot="1" x14ac:dyDescent="0.25">
      <c r="A1295" s="2"/>
      <c r="B1295" s="268"/>
      <c r="C1295" s="6"/>
      <c r="D1295" s="7" t="s">
        <v>1680</v>
      </c>
      <c r="E1295" s="10"/>
      <c r="F1295" s="10"/>
      <c r="G1295" s="10"/>
      <c r="H1295" s="10"/>
      <c r="I1295" s="10"/>
      <c r="J1295" s="10"/>
    </row>
    <row r="1296" spans="1:10" ht="67.5" x14ac:dyDescent="0.2">
      <c r="A1296" s="2"/>
      <c r="B1296" s="260">
        <v>785</v>
      </c>
      <c r="C1296" s="39" t="s">
        <v>1681</v>
      </c>
      <c r="D1296" s="40" t="s">
        <v>1682</v>
      </c>
      <c r="E1296" s="39" t="s">
        <v>438</v>
      </c>
      <c r="F1296" s="41">
        <v>3106</v>
      </c>
      <c r="G1296" s="52">
        <f>G1297+G1298*19+G1299</f>
        <v>0</v>
      </c>
      <c r="H1296" s="52">
        <f>F1296*G1296</f>
        <v>0</v>
      </c>
      <c r="I1296" s="62"/>
      <c r="J1296" s="52">
        <f t="shared" ref="J1296:J1298" si="267">H1296+I1296</f>
        <v>0</v>
      </c>
    </row>
    <row r="1297" spans="1:10" ht="22.5" x14ac:dyDescent="0.2">
      <c r="A1297" s="2"/>
      <c r="B1297" s="267" t="s">
        <v>3403</v>
      </c>
      <c r="C1297" s="22" t="s">
        <v>1683</v>
      </c>
      <c r="D1297" s="23" t="s">
        <v>1684</v>
      </c>
      <c r="E1297" s="22" t="s">
        <v>438</v>
      </c>
      <c r="F1297" s="24">
        <v>3106</v>
      </c>
      <c r="G1297" s="62"/>
      <c r="H1297" s="52">
        <f>F1297*G1297</f>
        <v>0</v>
      </c>
      <c r="I1297" s="62"/>
      <c r="J1297" s="52">
        <f t="shared" si="267"/>
        <v>0</v>
      </c>
    </row>
    <row r="1298" spans="1:10" ht="45" x14ac:dyDescent="0.2">
      <c r="A1298" s="2"/>
      <c r="B1298" s="267" t="s">
        <v>3404</v>
      </c>
      <c r="C1298" s="22" t="s">
        <v>1685</v>
      </c>
      <c r="D1298" s="23" t="s">
        <v>1686</v>
      </c>
      <c r="E1298" s="22" t="s">
        <v>438</v>
      </c>
      <c r="F1298" s="24">
        <v>3106</v>
      </c>
      <c r="G1298" s="62"/>
      <c r="H1298" s="52">
        <f>F1298*G1298*19</f>
        <v>0</v>
      </c>
      <c r="I1298" s="62"/>
      <c r="J1298" s="52">
        <f t="shared" si="267"/>
        <v>0</v>
      </c>
    </row>
    <row r="1299" spans="1:10" ht="22.5" x14ac:dyDescent="0.2">
      <c r="A1299" s="2"/>
      <c r="B1299" s="267" t="s">
        <v>3405</v>
      </c>
      <c r="C1299" s="22" t="s">
        <v>583</v>
      </c>
      <c r="D1299" s="23" t="s">
        <v>584</v>
      </c>
      <c r="E1299" s="22" t="s">
        <v>438</v>
      </c>
      <c r="F1299" s="24">
        <v>3106</v>
      </c>
      <c r="G1299" s="62"/>
      <c r="H1299" s="52">
        <f>F1299*G1299</f>
        <v>0</v>
      </c>
      <c r="I1299" s="62"/>
      <c r="J1299" s="52">
        <f t="shared" ref="J1299" si="268">H1299+I1299</f>
        <v>0</v>
      </c>
    </row>
    <row r="1300" spans="1:10" ht="23.25" thickBot="1" x14ac:dyDescent="0.25">
      <c r="A1300" s="2"/>
      <c r="B1300" s="260">
        <v>786</v>
      </c>
      <c r="C1300" s="39" t="s">
        <v>583</v>
      </c>
      <c r="D1300" s="40" t="s">
        <v>1687</v>
      </c>
      <c r="E1300" s="39" t="s">
        <v>438</v>
      </c>
      <c r="F1300" s="41">
        <v>4194</v>
      </c>
      <c r="G1300" s="62"/>
      <c r="H1300" s="52">
        <f t="shared" ref="H1300" si="269">F1300*G1300</f>
        <v>0</v>
      </c>
      <c r="I1300" s="62"/>
      <c r="J1300" s="52">
        <f t="shared" ref="J1300" si="270">H1300+I1300</f>
        <v>0</v>
      </c>
    </row>
    <row r="1301" spans="1:10" ht="13.5" thickBot="1" x14ac:dyDescent="0.25">
      <c r="A1301" s="2"/>
      <c r="B1301" s="269"/>
      <c r="C1301" s="37"/>
      <c r="D1301" s="38" t="s">
        <v>1688</v>
      </c>
      <c r="E1301" s="37"/>
      <c r="F1301" s="36"/>
      <c r="G1301" s="10"/>
      <c r="H1301" s="52">
        <f>H1303+H1304+H1305+H1306+H1310+H1311</f>
        <v>0</v>
      </c>
      <c r="I1301" s="13"/>
      <c r="J1301" s="52">
        <f t="shared" ref="J1301" si="271">H1301+I1301</f>
        <v>0</v>
      </c>
    </row>
    <row r="1302" spans="1:10" ht="23.25" thickBot="1" x14ac:dyDescent="0.25">
      <c r="A1302" s="2"/>
      <c r="B1302" s="268"/>
      <c r="C1302" s="6"/>
      <c r="D1302" s="7" t="s">
        <v>1689</v>
      </c>
      <c r="E1302" s="10"/>
      <c r="F1302" s="10"/>
      <c r="G1302" s="10"/>
      <c r="H1302" s="10"/>
      <c r="I1302" s="10"/>
      <c r="J1302" s="10"/>
    </row>
    <row r="1303" spans="1:10" ht="22.5" x14ac:dyDescent="0.2">
      <c r="A1303" s="2"/>
      <c r="B1303" s="261">
        <v>787</v>
      </c>
      <c r="C1303" s="39" t="s">
        <v>1690</v>
      </c>
      <c r="D1303" s="40" t="s">
        <v>1691</v>
      </c>
      <c r="E1303" s="39" t="s">
        <v>358</v>
      </c>
      <c r="F1303" s="263">
        <v>16890</v>
      </c>
      <c r="G1303" s="13"/>
      <c r="H1303" s="52">
        <f t="shared" ref="H1303:H1305" si="272">F1303*G1303</f>
        <v>0</v>
      </c>
      <c r="I1303" s="62"/>
      <c r="J1303" s="52">
        <f t="shared" ref="J1303:J1309" si="273">H1303+I1303</f>
        <v>0</v>
      </c>
    </row>
    <row r="1304" spans="1:10" ht="33.75" x14ac:dyDescent="0.2">
      <c r="A1304" s="2"/>
      <c r="B1304" s="261">
        <v>788</v>
      </c>
      <c r="C1304" s="39" t="s">
        <v>1692</v>
      </c>
      <c r="D1304" s="40" t="s">
        <v>1693</v>
      </c>
      <c r="E1304" s="39" t="s">
        <v>358</v>
      </c>
      <c r="F1304" s="263">
        <v>16890</v>
      </c>
      <c r="G1304" s="13"/>
      <c r="H1304" s="52">
        <f>F1304*G1304*8</f>
        <v>0</v>
      </c>
      <c r="I1304" s="13"/>
      <c r="J1304" s="52">
        <f t="shared" si="273"/>
        <v>0</v>
      </c>
    </row>
    <row r="1305" spans="1:10" ht="22.5" x14ac:dyDescent="0.2">
      <c r="A1305" s="2"/>
      <c r="B1305" s="261">
        <v>789</v>
      </c>
      <c r="C1305" s="39" t="s">
        <v>1694</v>
      </c>
      <c r="D1305" s="40" t="s">
        <v>1695</v>
      </c>
      <c r="E1305" s="39" t="s">
        <v>438</v>
      </c>
      <c r="F1305" s="41">
        <v>219</v>
      </c>
      <c r="G1305" s="13"/>
      <c r="H1305" s="52">
        <f t="shared" si="272"/>
        <v>0</v>
      </c>
      <c r="I1305" s="13"/>
      <c r="J1305" s="52">
        <f t="shared" si="273"/>
        <v>0</v>
      </c>
    </row>
    <row r="1306" spans="1:10" ht="45" x14ac:dyDescent="0.2">
      <c r="A1306" s="2"/>
      <c r="B1306" s="261">
        <v>790</v>
      </c>
      <c r="C1306" s="39" t="s">
        <v>1696</v>
      </c>
      <c r="D1306" s="40" t="s">
        <v>1697</v>
      </c>
      <c r="E1306" s="39" t="s">
        <v>438</v>
      </c>
      <c r="F1306" s="263">
        <v>3597</v>
      </c>
      <c r="G1306" s="52">
        <f>G1307+G1308*19+G1309</f>
        <v>0</v>
      </c>
      <c r="H1306" s="52">
        <f>F1306*G1306</f>
        <v>0</v>
      </c>
      <c r="I1306" s="62"/>
      <c r="J1306" s="52">
        <f t="shared" si="273"/>
        <v>0</v>
      </c>
    </row>
    <row r="1307" spans="1:10" ht="22.5" x14ac:dyDescent="0.2">
      <c r="A1307" s="2"/>
      <c r="B1307" s="265" t="s">
        <v>3406</v>
      </c>
      <c r="C1307" s="22" t="s">
        <v>1683</v>
      </c>
      <c r="D1307" s="23" t="s">
        <v>1684</v>
      </c>
      <c r="E1307" s="22" t="s">
        <v>438</v>
      </c>
      <c r="F1307" s="266">
        <v>3597</v>
      </c>
      <c r="G1307" s="62"/>
      <c r="H1307" s="52">
        <f>F1307*G1307</f>
        <v>0</v>
      </c>
      <c r="I1307" s="62"/>
      <c r="J1307" s="52">
        <f t="shared" si="273"/>
        <v>0</v>
      </c>
    </row>
    <row r="1308" spans="1:10" ht="45" x14ac:dyDescent="0.2">
      <c r="A1308" s="2"/>
      <c r="B1308" s="265" t="s">
        <v>3407</v>
      </c>
      <c r="C1308" s="22" t="s">
        <v>1685</v>
      </c>
      <c r="D1308" s="23" t="s">
        <v>1686</v>
      </c>
      <c r="E1308" s="22" t="s">
        <v>438</v>
      </c>
      <c r="F1308" s="266">
        <v>3597</v>
      </c>
      <c r="G1308" s="62"/>
      <c r="H1308" s="52">
        <f>F1308*G1308*19</f>
        <v>0</v>
      </c>
      <c r="I1308" s="62"/>
      <c r="J1308" s="52">
        <f t="shared" si="273"/>
        <v>0</v>
      </c>
    </row>
    <row r="1309" spans="1:10" ht="22.5" x14ac:dyDescent="0.2">
      <c r="A1309" s="2"/>
      <c r="B1309" s="265" t="s">
        <v>3408</v>
      </c>
      <c r="C1309" s="22" t="s">
        <v>583</v>
      </c>
      <c r="D1309" s="23" t="s">
        <v>584</v>
      </c>
      <c r="E1309" s="22" t="s">
        <v>438</v>
      </c>
      <c r="F1309" s="266">
        <v>3597</v>
      </c>
      <c r="G1309" s="62"/>
      <c r="H1309" s="52">
        <f>F1309*G1309</f>
        <v>0</v>
      </c>
      <c r="I1309" s="62"/>
      <c r="J1309" s="52">
        <f t="shared" si="273"/>
        <v>0</v>
      </c>
    </row>
    <row r="1310" spans="1:10" ht="33.75" x14ac:dyDescent="0.2">
      <c r="A1310" s="2"/>
      <c r="B1310" s="261">
        <v>791</v>
      </c>
      <c r="C1310" s="39" t="s">
        <v>351</v>
      </c>
      <c r="D1310" s="40" t="s">
        <v>1698</v>
      </c>
      <c r="E1310" s="39" t="s">
        <v>371</v>
      </c>
      <c r="F1310" s="41">
        <v>1</v>
      </c>
      <c r="G1310" s="62"/>
      <c r="H1310" s="52">
        <f t="shared" ref="H1310:H1311" si="274">F1310*G1310</f>
        <v>0</v>
      </c>
      <c r="I1310" s="62"/>
      <c r="J1310" s="52">
        <f t="shared" ref="J1310:J1312" si="275">H1310+I1310</f>
        <v>0</v>
      </c>
    </row>
    <row r="1311" spans="1:10" ht="34.5" thickBot="1" x14ac:dyDescent="0.25">
      <c r="A1311" s="2"/>
      <c r="B1311" s="261">
        <v>792</v>
      </c>
      <c r="C1311" s="39" t="s">
        <v>351</v>
      </c>
      <c r="D1311" s="40" t="s">
        <v>1699</v>
      </c>
      <c r="E1311" s="39" t="s">
        <v>371</v>
      </c>
      <c r="F1311" s="41">
        <v>1</v>
      </c>
      <c r="G1311" s="13"/>
      <c r="H1311" s="52">
        <f t="shared" si="274"/>
        <v>0</v>
      </c>
      <c r="I1311" s="13"/>
      <c r="J1311" s="52">
        <f t="shared" si="275"/>
        <v>0</v>
      </c>
    </row>
    <row r="1312" spans="1:10" ht="12.75" customHeight="1" thickBot="1" x14ac:dyDescent="0.25">
      <c r="B1312" s="269"/>
      <c r="C1312" s="37"/>
      <c r="D1312" s="38" t="s">
        <v>1700</v>
      </c>
      <c r="E1312" s="37"/>
      <c r="F1312" s="36"/>
      <c r="G1312" s="10"/>
      <c r="H1312" s="52">
        <f>H1313</f>
        <v>0</v>
      </c>
      <c r="I1312" s="13"/>
      <c r="J1312" s="52">
        <f t="shared" si="275"/>
        <v>0</v>
      </c>
    </row>
    <row r="1313" spans="1:10" ht="26.45" customHeight="1" thickBot="1" x14ac:dyDescent="0.25">
      <c r="B1313" s="261">
        <v>793</v>
      </c>
      <c r="C1313" s="39" t="s">
        <v>351</v>
      </c>
      <c r="D1313" s="40" t="s">
        <v>1701</v>
      </c>
      <c r="E1313" s="39" t="s">
        <v>353</v>
      </c>
      <c r="F1313" s="41">
        <v>4</v>
      </c>
      <c r="G1313" s="13"/>
      <c r="H1313" s="52">
        <f t="shared" ref="H1313" si="276">F1313*G1313</f>
        <v>0</v>
      </c>
      <c r="I1313" s="13"/>
      <c r="J1313" s="52">
        <f t="shared" ref="J1313:J1314" si="277">H1313+I1313</f>
        <v>0</v>
      </c>
    </row>
    <row r="1314" spans="1:10" ht="12.75" customHeight="1" thickBot="1" x14ac:dyDescent="0.25">
      <c r="B1314" s="284"/>
      <c r="C1314" s="285"/>
      <c r="D1314" s="286" t="s">
        <v>3459</v>
      </c>
      <c r="E1314" s="285"/>
      <c r="F1314" s="284"/>
      <c r="G1314" s="10"/>
      <c r="H1314" s="52">
        <f>SUM(H1315:H1320)</f>
        <v>0</v>
      </c>
      <c r="I1314" s="13"/>
      <c r="J1314" s="52">
        <f t="shared" si="277"/>
        <v>0</v>
      </c>
    </row>
    <row r="1315" spans="1:10" ht="26.45" customHeight="1" x14ac:dyDescent="0.2">
      <c r="B1315" s="283">
        <v>793</v>
      </c>
      <c r="C1315" s="283" t="s">
        <v>3460</v>
      </c>
      <c r="D1315" s="287" t="s">
        <v>3461</v>
      </c>
      <c r="E1315" s="283" t="s">
        <v>358</v>
      </c>
      <c r="F1315" s="288">
        <v>2314</v>
      </c>
      <c r="G1315" s="13"/>
      <c r="H1315" s="52">
        <f t="shared" ref="H1315:H1330" si="278">F1315*G1315</f>
        <v>0</v>
      </c>
      <c r="I1315" s="13"/>
      <c r="J1315" s="52">
        <f t="shared" ref="J1315:J1330" si="279">H1315+I1315</f>
        <v>0</v>
      </c>
    </row>
    <row r="1316" spans="1:10" ht="26.45" customHeight="1" x14ac:dyDescent="0.2">
      <c r="B1316" s="283">
        <v>794</v>
      </c>
      <c r="C1316" s="283" t="s">
        <v>3460</v>
      </c>
      <c r="D1316" s="287" t="s">
        <v>1307</v>
      </c>
      <c r="E1316" s="283" t="s">
        <v>358</v>
      </c>
      <c r="F1316" s="288">
        <v>2314</v>
      </c>
      <c r="G1316" s="13"/>
      <c r="H1316" s="52">
        <f t="shared" ref="H1316:H1320" si="280">F1316*G1316</f>
        <v>0</v>
      </c>
      <c r="I1316" s="13"/>
      <c r="J1316" s="52">
        <f t="shared" ref="J1316:J1320" si="281">H1316+I1316</f>
        <v>0</v>
      </c>
    </row>
    <row r="1317" spans="1:10" ht="26.45" customHeight="1" x14ac:dyDescent="0.2">
      <c r="B1317" s="283">
        <v>795</v>
      </c>
      <c r="C1317" s="283" t="s">
        <v>3460</v>
      </c>
      <c r="D1317" s="287" t="s">
        <v>1309</v>
      </c>
      <c r="E1317" s="283" t="s">
        <v>358</v>
      </c>
      <c r="F1317" s="288">
        <v>2314</v>
      </c>
      <c r="G1317" s="13"/>
      <c r="H1317" s="52">
        <f t="shared" si="280"/>
        <v>0</v>
      </c>
      <c r="I1317" s="13"/>
      <c r="J1317" s="52">
        <f t="shared" si="281"/>
        <v>0</v>
      </c>
    </row>
    <row r="1318" spans="1:10" ht="26.45" customHeight="1" x14ac:dyDescent="0.2">
      <c r="B1318" s="283">
        <v>796</v>
      </c>
      <c r="C1318" s="283" t="s">
        <v>3462</v>
      </c>
      <c r="D1318" s="287" t="s">
        <v>3463</v>
      </c>
      <c r="E1318" s="283" t="s">
        <v>438</v>
      </c>
      <c r="F1318" s="288">
        <v>462.8</v>
      </c>
      <c r="G1318" s="13"/>
      <c r="H1318" s="52">
        <f t="shared" si="280"/>
        <v>0</v>
      </c>
      <c r="I1318" s="13"/>
      <c r="J1318" s="52">
        <f t="shared" si="281"/>
        <v>0</v>
      </c>
    </row>
    <row r="1319" spans="1:10" ht="26.45" customHeight="1" x14ac:dyDescent="0.2">
      <c r="B1319" s="283">
        <v>797</v>
      </c>
      <c r="C1319" s="283" t="s">
        <v>3462</v>
      </c>
      <c r="D1319" s="287" t="s">
        <v>3464</v>
      </c>
      <c r="E1319" s="283" t="s">
        <v>438</v>
      </c>
      <c r="F1319" s="288">
        <v>1851.2</v>
      </c>
      <c r="G1319" s="13"/>
      <c r="H1319" s="52">
        <f t="shared" si="280"/>
        <v>0</v>
      </c>
      <c r="I1319" s="13"/>
      <c r="J1319" s="52">
        <f t="shared" si="281"/>
        <v>0</v>
      </c>
    </row>
    <row r="1320" spans="1:10" ht="26.45" customHeight="1" thickBot="1" x14ac:dyDescent="0.25">
      <c r="B1320" s="283">
        <v>798</v>
      </c>
      <c r="C1320" s="283" t="s">
        <v>3462</v>
      </c>
      <c r="D1320" s="287" t="s">
        <v>3465</v>
      </c>
      <c r="E1320" s="283" t="s">
        <v>438</v>
      </c>
      <c r="F1320" s="288">
        <v>925.6</v>
      </c>
      <c r="G1320" s="13"/>
      <c r="H1320" s="52">
        <f t="shared" si="280"/>
        <v>0</v>
      </c>
      <c r="I1320" s="13"/>
      <c r="J1320" s="52">
        <f t="shared" si="281"/>
        <v>0</v>
      </c>
    </row>
    <row r="1321" spans="1:10" ht="12.75" customHeight="1" thickBot="1" x14ac:dyDescent="0.25">
      <c r="B1321" s="284"/>
      <c r="C1321" s="285"/>
      <c r="D1321" s="286" t="s">
        <v>3466</v>
      </c>
      <c r="E1321" s="285"/>
      <c r="F1321" s="284"/>
      <c r="G1321" s="10"/>
      <c r="H1321" s="52">
        <f>H1322+H1325+H1326+H1327+H1328+H1329+H1330</f>
        <v>0</v>
      </c>
      <c r="I1321" s="13"/>
      <c r="J1321" s="52">
        <f t="shared" ref="J1321:J1322" si="282">H1321+I1321</f>
        <v>0</v>
      </c>
    </row>
    <row r="1322" spans="1:10" ht="48" customHeight="1" x14ac:dyDescent="0.2">
      <c r="B1322" s="289">
        <v>799</v>
      </c>
      <c r="C1322" s="289" t="s">
        <v>3467</v>
      </c>
      <c r="D1322" s="290" t="s">
        <v>3468</v>
      </c>
      <c r="E1322" s="289" t="s">
        <v>358</v>
      </c>
      <c r="F1322" s="291">
        <v>5375</v>
      </c>
      <c r="G1322" s="52">
        <f>G1323+G1324*2</f>
        <v>0</v>
      </c>
      <c r="H1322" s="52">
        <f>F1322*G1322</f>
        <v>0</v>
      </c>
      <c r="I1322" s="62"/>
      <c r="J1322" s="52">
        <f t="shared" si="282"/>
        <v>0</v>
      </c>
    </row>
    <row r="1323" spans="1:10" ht="22.5" x14ac:dyDescent="0.2">
      <c r="A1323" s="2"/>
      <c r="B1323" s="289" t="s">
        <v>3469</v>
      </c>
      <c r="C1323" s="289" t="s">
        <v>3471</v>
      </c>
      <c r="D1323" s="290" t="s">
        <v>1430</v>
      </c>
      <c r="E1323" s="289" t="s">
        <v>358</v>
      </c>
      <c r="F1323" s="291">
        <v>5375</v>
      </c>
      <c r="G1323" s="62"/>
      <c r="H1323" s="52">
        <f t="shared" si="278"/>
        <v>0</v>
      </c>
      <c r="I1323" s="62"/>
      <c r="J1323" s="52">
        <f t="shared" si="279"/>
        <v>0</v>
      </c>
    </row>
    <row r="1324" spans="1:10" ht="33.75" x14ac:dyDescent="0.2">
      <c r="A1324" s="2"/>
      <c r="B1324" s="289" t="s">
        <v>3470</v>
      </c>
      <c r="C1324" s="289" t="s">
        <v>3472</v>
      </c>
      <c r="D1324" s="290" t="s">
        <v>1432</v>
      </c>
      <c r="E1324" s="289" t="s">
        <v>358</v>
      </c>
      <c r="F1324" s="291">
        <v>5375</v>
      </c>
      <c r="G1324" s="13"/>
      <c r="H1324" s="52">
        <f>F1324*G1324*2</f>
        <v>0</v>
      </c>
      <c r="I1324" s="13"/>
      <c r="J1324" s="52">
        <f t="shared" si="279"/>
        <v>0</v>
      </c>
    </row>
    <row r="1325" spans="1:10" ht="22.5" x14ac:dyDescent="0.2">
      <c r="A1325" s="2"/>
      <c r="B1325" s="283">
        <v>800</v>
      </c>
      <c r="C1325" s="283" t="s">
        <v>3460</v>
      </c>
      <c r="D1325" s="287" t="s">
        <v>3461</v>
      </c>
      <c r="E1325" s="283" t="s">
        <v>358</v>
      </c>
      <c r="F1325" s="288">
        <v>5375</v>
      </c>
      <c r="G1325" s="13"/>
      <c r="H1325" s="52">
        <f t="shared" ref="H1325:H1329" si="283">F1325*G1325</f>
        <v>0</v>
      </c>
      <c r="I1325" s="13"/>
      <c r="J1325" s="52">
        <f t="shared" ref="J1325:J1329" si="284">H1325+I1325</f>
        <v>0</v>
      </c>
    </row>
    <row r="1326" spans="1:10" ht="22.5" x14ac:dyDescent="0.2">
      <c r="A1326" s="2"/>
      <c r="B1326" s="283">
        <v>801</v>
      </c>
      <c r="C1326" s="283" t="s">
        <v>3460</v>
      </c>
      <c r="D1326" s="287" t="s">
        <v>1307</v>
      </c>
      <c r="E1326" s="283" t="s">
        <v>358</v>
      </c>
      <c r="F1326" s="288">
        <v>5375</v>
      </c>
      <c r="G1326" s="13"/>
      <c r="H1326" s="52">
        <f t="shared" si="283"/>
        <v>0</v>
      </c>
      <c r="I1326" s="13"/>
      <c r="J1326" s="52">
        <f t="shared" si="284"/>
        <v>0</v>
      </c>
    </row>
    <row r="1327" spans="1:10" ht="22.5" x14ac:dyDescent="0.2">
      <c r="A1327" s="2"/>
      <c r="B1327" s="283">
        <v>802</v>
      </c>
      <c r="C1327" s="283" t="s">
        <v>3460</v>
      </c>
      <c r="D1327" s="287" t="s">
        <v>3461</v>
      </c>
      <c r="E1327" s="283" t="s">
        <v>358</v>
      </c>
      <c r="F1327" s="288">
        <v>5375</v>
      </c>
      <c r="G1327" s="13"/>
      <c r="H1327" s="52">
        <f t="shared" si="283"/>
        <v>0</v>
      </c>
      <c r="I1327" s="13"/>
      <c r="J1327" s="52">
        <f t="shared" si="284"/>
        <v>0</v>
      </c>
    </row>
    <row r="1328" spans="1:10" ht="22.5" x14ac:dyDescent="0.2">
      <c r="A1328" s="2"/>
      <c r="B1328" s="283">
        <v>803</v>
      </c>
      <c r="C1328" s="283" t="s">
        <v>3462</v>
      </c>
      <c r="D1328" s="287" t="s">
        <v>3473</v>
      </c>
      <c r="E1328" s="283" t="s">
        <v>438</v>
      </c>
      <c r="F1328" s="288">
        <v>806.25</v>
      </c>
      <c r="G1328" s="13"/>
      <c r="H1328" s="52">
        <f t="shared" si="283"/>
        <v>0</v>
      </c>
      <c r="I1328" s="13"/>
      <c r="J1328" s="52">
        <f t="shared" si="284"/>
        <v>0</v>
      </c>
    </row>
    <row r="1329" spans="1:10" ht="22.5" x14ac:dyDescent="0.2">
      <c r="A1329" s="2"/>
      <c r="B1329" s="283">
        <v>804</v>
      </c>
      <c r="C1329" s="283" t="s">
        <v>3474</v>
      </c>
      <c r="D1329" s="287" t="s">
        <v>3475</v>
      </c>
      <c r="E1329" s="283" t="s">
        <v>438</v>
      </c>
      <c r="F1329" s="288">
        <v>268.75</v>
      </c>
      <c r="G1329" s="13"/>
      <c r="H1329" s="52">
        <f t="shared" si="283"/>
        <v>0</v>
      </c>
      <c r="I1329" s="13"/>
      <c r="J1329" s="52">
        <f t="shared" si="284"/>
        <v>0</v>
      </c>
    </row>
    <row r="1330" spans="1:10" ht="26.45" customHeight="1" x14ac:dyDescent="0.2">
      <c r="B1330" s="283">
        <v>805</v>
      </c>
      <c r="C1330" s="283" t="s">
        <v>3462</v>
      </c>
      <c r="D1330" s="287" t="s">
        <v>1380</v>
      </c>
      <c r="E1330" s="283" t="s">
        <v>438</v>
      </c>
      <c r="F1330" s="288">
        <v>268.75</v>
      </c>
      <c r="G1330" s="13"/>
      <c r="H1330" s="52">
        <f t="shared" si="278"/>
        <v>0</v>
      </c>
      <c r="I1330" s="13"/>
      <c r="J1330" s="52">
        <f t="shared" si="279"/>
        <v>0</v>
      </c>
    </row>
    <row r="1331" spans="1:10" ht="26.45" customHeight="1" x14ac:dyDescent="0.2">
      <c r="B1331" s="76"/>
      <c r="C1331" s="76"/>
      <c r="D1331" s="77"/>
      <c r="E1331" s="76"/>
      <c r="F1331" s="78"/>
      <c r="G1331" s="75"/>
      <c r="H1331" s="75"/>
      <c r="I1331" s="75"/>
      <c r="J1331" s="75"/>
    </row>
    <row r="1332" spans="1:10" ht="12.75" customHeight="1" x14ac:dyDescent="0.2">
      <c r="C1332" s="32" t="s">
        <v>339</v>
      </c>
    </row>
    <row r="1335" spans="1:10" ht="25.9" customHeight="1" x14ac:dyDescent="0.2">
      <c r="C1335" s="294" t="s">
        <v>340</v>
      </c>
      <c r="D1335" s="294"/>
      <c r="E1335" s="294"/>
      <c r="F1335" s="294"/>
      <c r="G1335" s="294"/>
      <c r="H1335" s="294"/>
      <c r="I1335" s="294"/>
      <c r="J1335" s="294"/>
    </row>
  </sheetData>
  <mergeCells count="4">
    <mergeCell ref="B2:F2"/>
    <mergeCell ref="B3:J3"/>
    <mergeCell ref="C1335:J1335"/>
    <mergeCell ref="H1:I1"/>
  </mergeCells>
  <phoneticPr fontId="17" type="noConversion"/>
  <pageMargins left="0.39370078740157499" right="0.39370078740157499" top="0.39370078740157499" bottom="0.39370078740157499" header="0" footer="0"/>
  <pageSetup paperSize="9" fitToWidth="0" fitToHeight="0" orientation="landscape" r:id="rId1"/>
  <headerFooter>
    <oddFooter>&amp;C&amp;"Arial"&amp;10&amp;K000000&amp;P/&amp;N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DB639-9FE9-4F93-B453-F57E051EA44D}">
  <dimension ref="A1:J226"/>
  <sheetViews>
    <sheetView topLeftCell="A211" workbookViewId="0">
      <selection activeCell="H208" sqref="H208"/>
    </sheetView>
  </sheetViews>
  <sheetFormatPr defaultColWidth="11.42578125" defaultRowHeight="12.75" x14ac:dyDescent="0.2"/>
  <cols>
    <col min="1" max="1" width="4.28515625" style="32" customWidth="1"/>
    <col min="2" max="2" width="5" style="32" customWidth="1"/>
    <col min="3" max="3" width="8.5703125" style="32" customWidth="1"/>
    <col min="4" max="4" width="49.28515625" style="32" customWidth="1"/>
    <col min="5" max="5" width="5.7109375" style="32" customWidth="1"/>
    <col min="6" max="6" width="14.28515625" style="32" customWidth="1"/>
    <col min="7" max="7" width="12.42578125" style="32" bestFit="1" customWidth="1"/>
    <col min="8" max="16384" width="11.42578125" style="32"/>
  </cols>
  <sheetData>
    <row r="1" spans="1:10" ht="31.9" customHeight="1" x14ac:dyDescent="0.2">
      <c r="H1" s="295" t="s">
        <v>3264</v>
      </c>
      <c r="I1" s="295"/>
    </row>
    <row r="2" spans="1:10" ht="22.5" customHeight="1" x14ac:dyDescent="0.2">
      <c r="A2" s="42"/>
      <c r="B2" s="299" t="s">
        <v>341</v>
      </c>
      <c r="C2" s="299"/>
      <c r="D2" s="299"/>
      <c r="E2" s="299"/>
      <c r="F2" s="299"/>
    </row>
    <row r="3" spans="1:10" ht="22.15" customHeight="1" thickBot="1" x14ac:dyDescent="0.25">
      <c r="A3" s="42"/>
      <c r="B3" s="300" t="s">
        <v>1702</v>
      </c>
      <c r="C3" s="300"/>
      <c r="D3" s="300"/>
      <c r="E3" s="300"/>
      <c r="F3" s="300"/>
      <c r="G3" s="300"/>
      <c r="H3" s="300"/>
      <c r="I3" s="300"/>
      <c r="J3" s="300"/>
    </row>
    <row r="4" spans="1:10" ht="22.5" customHeight="1" thickBot="1" x14ac:dyDescent="0.25">
      <c r="A4" s="33"/>
      <c r="B4" s="34" t="s">
        <v>2</v>
      </c>
      <c r="C4" s="34" t="s">
        <v>343</v>
      </c>
      <c r="D4" s="34" t="s">
        <v>3</v>
      </c>
      <c r="E4" s="34" t="s">
        <v>344</v>
      </c>
      <c r="F4" s="34" t="s">
        <v>345</v>
      </c>
      <c r="G4" s="19" t="s">
        <v>346</v>
      </c>
      <c r="H4" s="19" t="s">
        <v>4</v>
      </c>
      <c r="I4" s="19" t="s">
        <v>5</v>
      </c>
      <c r="J4" s="20" t="s">
        <v>6</v>
      </c>
    </row>
    <row r="5" spans="1:10" ht="12.75" customHeight="1" thickBot="1" x14ac:dyDescent="0.25">
      <c r="A5" s="33"/>
      <c r="B5" s="35" t="s">
        <v>7</v>
      </c>
      <c r="C5" s="35" t="s">
        <v>8</v>
      </c>
      <c r="D5" s="35">
        <v>3</v>
      </c>
      <c r="E5" s="35">
        <v>4</v>
      </c>
      <c r="F5" s="35">
        <v>5</v>
      </c>
      <c r="G5" s="15"/>
      <c r="H5" s="15"/>
      <c r="I5" s="15"/>
      <c r="J5" s="16"/>
    </row>
    <row r="6" spans="1:10" ht="13.5" thickBot="1" x14ac:dyDescent="0.25">
      <c r="A6" s="33"/>
      <c r="B6" s="95"/>
      <c r="C6" s="95"/>
      <c r="D6" s="96" t="s">
        <v>1703</v>
      </c>
      <c r="E6" s="95"/>
      <c r="F6" s="97"/>
      <c r="G6" s="10"/>
      <c r="H6" s="52">
        <f>H7</f>
        <v>0</v>
      </c>
      <c r="I6" s="13"/>
      <c r="J6" s="52">
        <f t="shared" ref="J6:J7" si="0">H6+I6</f>
        <v>0</v>
      </c>
    </row>
    <row r="7" spans="1:10" ht="13.5" thickBot="1" x14ac:dyDescent="0.25">
      <c r="A7" s="33"/>
      <c r="B7" s="98"/>
      <c r="C7" s="99"/>
      <c r="D7" s="100" t="s">
        <v>1704</v>
      </c>
      <c r="E7" s="99"/>
      <c r="F7" s="98"/>
      <c r="G7" s="10"/>
      <c r="H7" s="52">
        <f>H8+H20+H32+H57+H81+H107+H130+H150+H167+H173+H199+H208</f>
        <v>0</v>
      </c>
      <c r="I7" s="13"/>
      <c r="J7" s="52">
        <f t="shared" si="0"/>
        <v>0</v>
      </c>
    </row>
    <row r="8" spans="1:10" ht="13.5" thickBot="1" x14ac:dyDescent="0.25">
      <c r="A8" s="33"/>
      <c r="B8" s="98"/>
      <c r="C8" s="99"/>
      <c r="D8" s="100" t="s">
        <v>1705</v>
      </c>
      <c r="E8" s="99"/>
      <c r="F8" s="98"/>
      <c r="G8" s="10"/>
      <c r="H8" s="52">
        <f>SUM(H9:H19)</f>
        <v>0</v>
      </c>
      <c r="I8" s="13"/>
      <c r="J8" s="52">
        <f t="shared" ref="J8" si="1">H8+I8</f>
        <v>0</v>
      </c>
    </row>
    <row r="9" spans="1:10" ht="22.5" x14ac:dyDescent="0.2">
      <c r="A9" s="33"/>
      <c r="B9" s="101" t="s">
        <v>7</v>
      </c>
      <c r="C9" s="101" t="s">
        <v>1706</v>
      </c>
      <c r="D9" s="102" t="s">
        <v>1707</v>
      </c>
      <c r="E9" s="103" t="s">
        <v>371</v>
      </c>
      <c r="F9" s="127">
        <v>1</v>
      </c>
      <c r="G9" s="13"/>
      <c r="H9" s="52">
        <f t="shared" ref="H9:H11" si="2">F9*G9</f>
        <v>0</v>
      </c>
      <c r="I9" s="13"/>
      <c r="J9" s="52">
        <f t="shared" ref="J9:J12" si="3">H9+I9</f>
        <v>0</v>
      </c>
    </row>
    <row r="10" spans="1:10" ht="22.5" x14ac:dyDescent="0.2">
      <c r="A10" s="33"/>
      <c r="B10" s="101" t="s">
        <v>8</v>
      </c>
      <c r="C10" s="101" t="s">
        <v>1706</v>
      </c>
      <c r="D10" s="102" t="s">
        <v>1708</v>
      </c>
      <c r="E10" s="103" t="s">
        <v>371</v>
      </c>
      <c r="F10" s="127">
        <v>1</v>
      </c>
      <c r="G10" s="13"/>
      <c r="H10" s="52">
        <f t="shared" si="2"/>
        <v>0</v>
      </c>
      <c r="I10" s="13"/>
      <c r="J10" s="52">
        <f t="shared" si="3"/>
        <v>0</v>
      </c>
    </row>
    <row r="11" spans="1:10" ht="22.5" x14ac:dyDescent="0.2">
      <c r="A11" s="33"/>
      <c r="B11" s="101" t="s">
        <v>9</v>
      </c>
      <c r="C11" s="101" t="s">
        <v>1709</v>
      </c>
      <c r="D11" s="102" t="s">
        <v>1710</v>
      </c>
      <c r="E11" s="103" t="s">
        <v>438</v>
      </c>
      <c r="F11" s="127">
        <v>32</v>
      </c>
      <c r="G11" s="13"/>
      <c r="H11" s="52">
        <f t="shared" si="2"/>
        <v>0</v>
      </c>
      <c r="I11" s="13"/>
      <c r="J11" s="52">
        <f t="shared" si="3"/>
        <v>0</v>
      </c>
    </row>
    <row r="12" spans="1:10" ht="22.5" x14ac:dyDescent="0.2">
      <c r="A12" s="33"/>
      <c r="B12" s="101" t="s">
        <v>10</v>
      </c>
      <c r="C12" s="101" t="s">
        <v>1711</v>
      </c>
      <c r="D12" s="102" t="s">
        <v>1712</v>
      </c>
      <c r="E12" s="103" t="s">
        <v>438</v>
      </c>
      <c r="F12" s="127">
        <v>24</v>
      </c>
      <c r="G12" s="13"/>
      <c r="H12" s="52">
        <f t="shared" ref="H12:H16" si="4">F12*G12</f>
        <v>0</v>
      </c>
      <c r="I12" s="13"/>
      <c r="J12" s="52">
        <f t="shared" si="3"/>
        <v>0</v>
      </c>
    </row>
    <row r="13" spans="1:10" ht="22.5" x14ac:dyDescent="0.2">
      <c r="A13" s="33"/>
      <c r="B13" s="101" t="s">
        <v>11</v>
      </c>
      <c r="C13" s="101" t="s">
        <v>1713</v>
      </c>
      <c r="D13" s="102" t="s">
        <v>1714</v>
      </c>
      <c r="E13" s="103" t="s">
        <v>411</v>
      </c>
      <c r="F13" s="127">
        <v>200</v>
      </c>
      <c r="G13" s="13"/>
      <c r="H13" s="52">
        <f t="shared" si="4"/>
        <v>0</v>
      </c>
      <c r="I13" s="13"/>
      <c r="J13" s="52">
        <f t="shared" ref="J13:J14" si="5">H13+I13</f>
        <v>0</v>
      </c>
    </row>
    <row r="14" spans="1:10" ht="22.5" x14ac:dyDescent="0.2">
      <c r="A14" s="33"/>
      <c r="B14" s="101" t="s">
        <v>359</v>
      </c>
      <c r="C14" s="101" t="s">
        <v>1715</v>
      </c>
      <c r="D14" s="102" t="s">
        <v>1716</v>
      </c>
      <c r="E14" s="103" t="s">
        <v>411</v>
      </c>
      <c r="F14" s="127">
        <v>6</v>
      </c>
      <c r="G14" s="13"/>
      <c r="H14" s="52">
        <f t="shared" si="4"/>
        <v>0</v>
      </c>
      <c r="I14" s="13"/>
      <c r="J14" s="52">
        <f t="shared" si="5"/>
        <v>0</v>
      </c>
    </row>
    <row r="15" spans="1:10" ht="22.5" x14ac:dyDescent="0.2">
      <c r="A15" s="33"/>
      <c r="B15" s="101" t="s">
        <v>362</v>
      </c>
      <c r="C15" s="101" t="s">
        <v>1717</v>
      </c>
      <c r="D15" s="102" t="s">
        <v>1718</v>
      </c>
      <c r="E15" s="103" t="s">
        <v>411</v>
      </c>
      <c r="F15" s="127">
        <v>100</v>
      </c>
      <c r="G15" s="13"/>
      <c r="H15" s="52">
        <f t="shared" ref="H15:H17" si="6">F15*G15</f>
        <v>0</v>
      </c>
      <c r="I15" s="13"/>
      <c r="J15" s="52">
        <f t="shared" ref="J15:J17" si="7">H15+I15</f>
        <v>0</v>
      </c>
    </row>
    <row r="16" spans="1:10" ht="22.5" x14ac:dyDescent="0.2">
      <c r="A16" s="33"/>
      <c r="B16" s="101" t="s">
        <v>364</v>
      </c>
      <c r="C16" s="101" t="s">
        <v>1719</v>
      </c>
      <c r="D16" s="102" t="s">
        <v>1720</v>
      </c>
      <c r="E16" s="103" t="s">
        <v>411</v>
      </c>
      <c r="F16" s="127">
        <v>6</v>
      </c>
      <c r="G16" s="13"/>
      <c r="H16" s="52">
        <f t="shared" si="4"/>
        <v>0</v>
      </c>
      <c r="I16" s="13"/>
      <c r="J16" s="52">
        <f t="shared" si="7"/>
        <v>0</v>
      </c>
    </row>
    <row r="17" spans="1:10" ht="33.75" x14ac:dyDescent="0.2">
      <c r="A17" s="33"/>
      <c r="B17" s="101" t="s">
        <v>366</v>
      </c>
      <c r="C17" s="101" t="s">
        <v>1721</v>
      </c>
      <c r="D17" s="102" t="s">
        <v>1722</v>
      </c>
      <c r="E17" s="103" t="s">
        <v>353</v>
      </c>
      <c r="F17" s="127">
        <v>2</v>
      </c>
      <c r="G17" s="13"/>
      <c r="H17" s="52">
        <f t="shared" si="6"/>
        <v>0</v>
      </c>
      <c r="I17" s="13"/>
      <c r="J17" s="52">
        <f t="shared" si="7"/>
        <v>0</v>
      </c>
    </row>
    <row r="18" spans="1:10" ht="45" x14ac:dyDescent="0.2">
      <c r="A18" s="33"/>
      <c r="B18" s="101" t="s">
        <v>369</v>
      </c>
      <c r="C18" s="101" t="s">
        <v>1723</v>
      </c>
      <c r="D18" s="102" t="s">
        <v>1724</v>
      </c>
      <c r="E18" s="103" t="s">
        <v>1725</v>
      </c>
      <c r="F18" s="127">
        <v>2</v>
      </c>
      <c r="G18" s="13"/>
      <c r="H18" s="52">
        <f t="shared" ref="H18:H19" si="8">F18*G18</f>
        <v>0</v>
      </c>
      <c r="I18" s="13"/>
      <c r="J18" s="52">
        <f t="shared" ref="J18:J29" si="9">H18+I18</f>
        <v>0</v>
      </c>
    </row>
    <row r="19" spans="1:10" ht="23.25" thickBot="1" x14ac:dyDescent="0.25">
      <c r="A19" s="33"/>
      <c r="B19" s="101" t="s">
        <v>372</v>
      </c>
      <c r="C19" s="101" t="s">
        <v>1726</v>
      </c>
      <c r="D19" s="102" t="s">
        <v>1727</v>
      </c>
      <c r="E19" s="103" t="s">
        <v>353</v>
      </c>
      <c r="F19" s="127">
        <v>2</v>
      </c>
      <c r="G19" s="13"/>
      <c r="H19" s="52">
        <f t="shared" si="8"/>
        <v>0</v>
      </c>
      <c r="I19" s="13"/>
      <c r="J19" s="52">
        <f t="shared" si="9"/>
        <v>0</v>
      </c>
    </row>
    <row r="20" spans="1:10" ht="13.5" thickBot="1" x14ac:dyDescent="0.25">
      <c r="A20" s="33"/>
      <c r="B20" s="98"/>
      <c r="C20" s="99"/>
      <c r="D20" s="100" t="s">
        <v>1728</v>
      </c>
      <c r="E20" s="99"/>
      <c r="F20" s="98"/>
      <c r="G20" s="10"/>
      <c r="H20" s="52">
        <f>SUM(H21:H31)</f>
        <v>0</v>
      </c>
      <c r="I20" s="13"/>
      <c r="J20" s="52">
        <f t="shared" si="9"/>
        <v>0</v>
      </c>
    </row>
    <row r="21" spans="1:10" ht="22.5" x14ac:dyDescent="0.2">
      <c r="A21" s="33"/>
      <c r="B21" s="101" t="s">
        <v>375</v>
      </c>
      <c r="C21" s="101" t="s">
        <v>1706</v>
      </c>
      <c r="D21" s="102" t="s">
        <v>1729</v>
      </c>
      <c r="E21" s="103" t="s">
        <v>371</v>
      </c>
      <c r="F21" s="127">
        <v>1</v>
      </c>
      <c r="G21" s="13"/>
      <c r="H21" s="52">
        <f t="shared" ref="H21:H31" si="10">F21*G21</f>
        <v>0</v>
      </c>
      <c r="I21" s="13"/>
      <c r="J21" s="52">
        <f t="shared" si="9"/>
        <v>0</v>
      </c>
    </row>
    <row r="22" spans="1:10" ht="22.5" x14ac:dyDescent="0.2">
      <c r="A22" s="33"/>
      <c r="B22" s="101" t="s">
        <v>378</v>
      </c>
      <c r="C22" s="101" t="s">
        <v>1706</v>
      </c>
      <c r="D22" s="102" t="s">
        <v>1730</v>
      </c>
      <c r="E22" s="103" t="s">
        <v>371</v>
      </c>
      <c r="F22" s="127">
        <v>1</v>
      </c>
      <c r="G22" s="13"/>
      <c r="H22" s="52">
        <f t="shared" si="10"/>
        <v>0</v>
      </c>
      <c r="I22" s="13"/>
      <c r="J22" s="52">
        <f t="shared" si="9"/>
        <v>0</v>
      </c>
    </row>
    <row r="23" spans="1:10" ht="22.5" x14ac:dyDescent="0.2">
      <c r="A23" s="33"/>
      <c r="B23" s="101" t="s">
        <v>381</v>
      </c>
      <c r="C23" s="101" t="s">
        <v>1709</v>
      </c>
      <c r="D23" s="102" t="s">
        <v>1710</v>
      </c>
      <c r="E23" s="103" t="s">
        <v>438</v>
      </c>
      <c r="F23" s="127">
        <v>3.52</v>
      </c>
      <c r="G23" s="13"/>
      <c r="H23" s="52">
        <f t="shared" si="10"/>
        <v>0</v>
      </c>
      <c r="I23" s="13"/>
      <c r="J23" s="52">
        <f t="shared" si="9"/>
        <v>0</v>
      </c>
    </row>
    <row r="24" spans="1:10" ht="22.5" x14ac:dyDescent="0.2">
      <c r="A24" s="33"/>
      <c r="B24" s="101" t="s">
        <v>383</v>
      </c>
      <c r="C24" s="101" t="s">
        <v>1711</v>
      </c>
      <c r="D24" s="102" t="s">
        <v>1712</v>
      </c>
      <c r="E24" s="103" t="s">
        <v>438</v>
      </c>
      <c r="F24" s="127">
        <v>2.64</v>
      </c>
      <c r="G24" s="13"/>
      <c r="H24" s="52">
        <f t="shared" si="10"/>
        <v>0</v>
      </c>
      <c r="I24" s="13"/>
      <c r="J24" s="52">
        <f t="shared" si="9"/>
        <v>0</v>
      </c>
    </row>
    <row r="25" spans="1:10" ht="22.5" x14ac:dyDescent="0.2">
      <c r="A25" s="33"/>
      <c r="B25" s="101" t="s">
        <v>385</v>
      </c>
      <c r="C25" s="101" t="s">
        <v>1713</v>
      </c>
      <c r="D25" s="102" t="s">
        <v>1714</v>
      </c>
      <c r="E25" s="103" t="s">
        <v>411</v>
      </c>
      <c r="F25" s="127">
        <v>22</v>
      </c>
      <c r="G25" s="13"/>
      <c r="H25" s="52">
        <f t="shared" si="10"/>
        <v>0</v>
      </c>
      <c r="I25" s="13"/>
      <c r="J25" s="52">
        <f t="shared" si="9"/>
        <v>0</v>
      </c>
    </row>
    <row r="26" spans="1:10" ht="22.5" x14ac:dyDescent="0.2">
      <c r="A26" s="33"/>
      <c r="B26" s="101" t="s">
        <v>388</v>
      </c>
      <c r="C26" s="101" t="s">
        <v>1715</v>
      </c>
      <c r="D26" s="102" t="s">
        <v>1716</v>
      </c>
      <c r="E26" s="103" t="s">
        <v>411</v>
      </c>
      <c r="F26" s="127">
        <v>1</v>
      </c>
      <c r="G26" s="13"/>
      <c r="H26" s="52">
        <f t="shared" si="10"/>
        <v>0</v>
      </c>
      <c r="I26" s="13"/>
      <c r="J26" s="52">
        <f t="shared" si="9"/>
        <v>0</v>
      </c>
    </row>
    <row r="27" spans="1:10" ht="22.5" x14ac:dyDescent="0.2">
      <c r="A27" s="33"/>
      <c r="B27" s="101" t="s">
        <v>391</v>
      </c>
      <c r="C27" s="101" t="s">
        <v>1717</v>
      </c>
      <c r="D27" s="102" t="s">
        <v>1718</v>
      </c>
      <c r="E27" s="103" t="s">
        <v>411</v>
      </c>
      <c r="F27" s="127">
        <v>10</v>
      </c>
      <c r="G27" s="13"/>
      <c r="H27" s="52">
        <f t="shared" si="10"/>
        <v>0</v>
      </c>
      <c r="I27" s="13"/>
      <c r="J27" s="52">
        <f t="shared" si="9"/>
        <v>0</v>
      </c>
    </row>
    <row r="28" spans="1:10" ht="22.5" x14ac:dyDescent="0.2">
      <c r="A28" s="33"/>
      <c r="B28" s="101" t="s">
        <v>394</v>
      </c>
      <c r="C28" s="101" t="s">
        <v>1719</v>
      </c>
      <c r="D28" s="102" t="s">
        <v>1720</v>
      </c>
      <c r="E28" s="103" t="s">
        <v>411</v>
      </c>
      <c r="F28" s="127">
        <v>1</v>
      </c>
      <c r="G28" s="13"/>
      <c r="H28" s="52">
        <f t="shared" si="10"/>
        <v>0</v>
      </c>
      <c r="I28" s="13"/>
      <c r="J28" s="52">
        <f t="shared" si="9"/>
        <v>0</v>
      </c>
    </row>
    <row r="29" spans="1:10" ht="33.75" x14ac:dyDescent="0.2">
      <c r="A29" s="33"/>
      <c r="B29" s="101" t="s">
        <v>396</v>
      </c>
      <c r="C29" s="101" t="s">
        <v>1721</v>
      </c>
      <c r="D29" s="102" t="s">
        <v>1722</v>
      </c>
      <c r="E29" s="103" t="s">
        <v>353</v>
      </c>
      <c r="F29" s="127">
        <v>2</v>
      </c>
      <c r="G29" s="13"/>
      <c r="H29" s="52">
        <f t="shared" si="10"/>
        <v>0</v>
      </c>
      <c r="I29" s="13"/>
      <c r="J29" s="52">
        <f t="shared" si="9"/>
        <v>0</v>
      </c>
    </row>
    <row r="30" spans="1:10" ht="45" x14ac:dyDescent="0.2">
      <c r="A30" s="33"/>
      <c r="B30" s="101" t="s">
        <v>398</v>
      </c>
      <c r="C30" s="101" t="s">
        <v>1723</v>
      </c>
      <c r="D30" s="102" t="s">
        <v>1724</v>
      </c>
      <c r="E30" s="103" t="s">
        <v>1725</v>
      </c>
      <c r="F30" s="127">
        <v>2</v>
      </c>
      <c r="G30" s="13"/>
      <c r="H30" s="52">
        <f t="shared" si="10"/>
        <v>0</v>
      </c>
      <c r="I30" s="13"/>
      <c r="J30" s="52">
        <f t="shared" ref="J30:J31" si="11">H30+I30</f>
        <v>0</v>
      </c>
    </row>
    <row r="31" spans="1:10" ht="23.25" thickBot="1" x14ac:dyDescent="0.25">
      <c r="A31" s="33"/>
      <c r="B31" s="101" t="s">
        <v>401</v>
      </c>
      <c r="C31" s="101" t="s">
        <v>1726</v>
      </c>
      <c r="D31" s="102" t="s">
        <v>1727</v>
      </c>
      <c r="E31" s="103" t="s">
        <v>353</v>
      </c>
      <c r="F31" s="127">
        <v>2</v>
      </c>
      <c r="G31" s="13"/>
      <c r="H31" s="52">
        <f t="shared" si="10"/>
        <v>0</v>
      </c>
      <c r="I31" s="13"/>
      <c r="J31" s="52">
        <f t="shared" si="11"/>
        <v>0</v>
      </c>
    </row>
    <row r="32" spans="1:10" ht="13.5" thickBot="1" x14ac:dyDescent="0.25">
      <c r="A32" s="33"/>
      <c r="B32" s="98"/>
      <c r="C32" s="99"/>
      <c r="D32" s="100" t="s">
        <v>1731</v>
      </c>
      <c r="E32" s="99"/>
      <c r="F32" s="98"/>
      <c r="G32" s="10"/>
      <c r="H32" s="52">
        <f>SUM(H33:H56)</f>
        <v>0</v>
      </c>
      <c r="I32" s="13"/>
      <c r="J32" s="52">
        <f t="shared" ref="J32:J56" si="12">H32+I32</f>
        <v>0</v>
      </c>
    </row>
    <row r="33" spans="1:10" ht="22.5" x14ac:dyDescent="0.2">
      <c r="A33" s="33"/>
      <c r="B33" s="101" t="s">
        <v>403</v>
      </c>
      <c r="C33" s="101" t="s">
        <v>1732</v>
      </c>
      <c r="D33" s="102" t="s">
        <v>1733</v>
      </c>
      <c r="E33" s="103" t="s">
        <v>353</v>
      </c>
      <c r="F33" s="127">
        <v>9</v>
      </c>
      <c r="G33" s="13"/>
      <c r="H33" s="52">
        <f t="shared" ref="H33:H56" si="13">F33*G33</f>
        <v>0</v>
      </c>
      <c r="I33" s="13"/>
      <c r="J33" s="52">
        <f t="shared" si="12"/>
        <v>0</v>
      </c>
    </row>
    <row r="34" spans="1:10" ht="22.5" x14ac:dyDescent="0.2">
      <c r="A34" s="33"/>
      <c r="B34" s="101" t="s">
        <v>405</v>
      </c>
      <c r="C34" s="101" t="s">
        <v>1734</v>
      </c>
      <c r="D34" s="102" t="s">
        <v>1735</v>
      </c>
      <c r="E34" s="103" t="s">
        <v>353</v>
      </c>
      <c r="F34" s="127">
        <v>4</v>
      </c>
      <c r="G34" s="13"/>
      <c r="H34" s="52">
        <f t="shared" si="13"/>
        <v>0</v>
      </c>
      <c r="I34" s="13"/>
      <c r="J34" s="52">
        <f t="shared" si="12"/>
        <v>0</v>
      </c>
    </row>
    <row r="35" spans="1:10" ht="22.5" x14ac:dyDescent="0.2">
      <c r="A35" s="33"/>
      <c r="B35" s="101" t="s">
        <v>407</v>
      </c>
      <c r="C35" s="101" t="s">
        <v>1709</v>
      </c>
      <c r="D35" s="102" t="s">
        <v>1710</v>
      </c>
      <c r="E35" s="103" t="s">
        <v>438</v>
      </c>
      <c r="F35" s="127">
        <v>174.72</v>
      </c>
      <c r="G35" s="13"/>
      <c r="H35" s="52">
        <f t="shared" si="13"/>
        <v>0</v>
      </c>
      <c r="I35" s="13"/>
      <c r="J35" s="52">
        <f t="shared" si="12"/>
        <v>0</v>
      </c>
    </row>
    <row r="36" spans="1:10" ht="22.5" x14ac:dyDescent="0.2">
      <c r="A36" s="33"/>
      <c r="B36" s="101" t="s">
        <v>409</v>
      </c>
      <c r="C36" s="101" t="s">
        <v>1711</v>
      </c>
      <c r="D36" s="102" t="s">
        <v>1712</v>
      </c>
      <c r="E36" s="103" t="s">
        <v>438</v>
      </c>
      <c r="F36" s="127">
        <v>131.04</v>
      </c>
      <c r="G36" s="13"/>
      <c r="H36" s="52">
        <f t="shared" si="13"/>
        <v>0</v>
      </c>
      <c r="I36" s="13"/>
      <c r="J36" s="52">
        <f t="shared" si="12"/>
        <v>0</v>
      </c>
    </row>
    <row r="37" spans="1:10" ht="22.5" x14ac:dyDescent="0.2">
      <c r="A37" s="33"/>
      <c r="B37" s="101" t="s">
        <v>415</v>
      </c>
      <c r="C37" s="101" t="s">
        <v>1713</v>
      </c>
      <c r="D37" s="102" t="s">
        <v>1714</v>
      </c>
      <c r="E37" s="103" t="s">
        <v>411</v>
      </c>
      <c r="F37" s="127">
        <v>1092</v>
      </c>
      <c r="G37" s="13"/>
      <c r="H37" s="52">
        <f t="shared" si="13"/>
        <v>0</v>
      </c>
      <c r="I37" s="13"/>
      <c r="J37" s="52">
        <f t="shared" si="12"/>
        <v>0</v>
      </c>
    </row>
    <row r="38" spans="1:10" ht="22.5" x14ac:dyDescent="0.2">
      <c r="A38" s="33"/>
      <c r="B38" s="101" t="s">
        <v>418</v>
      </c>
      <c r="C38" s="101" t="s">
        <v>1715</v>
      </c>
      <c r="D38" s="102" t="s">
        <v>1736</v>
      </c>
      <c r="E38" s="103" t="s">
        <v>411</v>
      </c>
      <c r="F38" s="127">
        <v>600</v>
      </c>
      <c r="G38" s="13"/>
      <c r="H38" s="52">
        <f t="shared" si="13"/>
        <v>0</v>
      </c>
      <c r="I38" s="13"/>
      <c r="J38" s="52">
        <f t="shared" si="12"/>
        <v>0</v>
      </c>
    </row>
    <row r="39" spans="1:10" ht="22.5" x14ac:dyDescent="0.2">
      <c r="A39" s="33"/>
      <c r="B39" s="101" t="s">
        <v>421</v>
      </c>
      <c r="C39" s="101" t="s">
        <v>1715</v>
      </c>
      <c r="D39" s="102" t="s">
        <v>1737</v>
      </c>
      <c r="E39" s="103" t="s">
        <v>411</v>
      </c>
      <c r="F39" s="127">
        <v>36</v>
      </c>
      <c r="G39" s="13"/>
      <c r="H39" s="52">
        <f t="shared" si="13"/>
        <v>0</v>
      </c>
      <c r="I39" s="13"/>
      <c r="J39" s="52">
        <f t="shared" si="12"/>
        <v>0</v>
      </c>
    </row>
    <row r="40" spans="1:10" ht="22.5" x14ac:dyDescent="0.2">
      <c r="A40" s="33"/>
      <c r="B40" s="101" t="s">
        <v>424</v>
      </c>
      <c r="C40" s="101" t="s">
        <v>1715</v>
      </c>
      <c r="D40" s="102" t="s">
        <v>1738</v>
      </c>
      <c r="E40" s="103" t="s">
        <v>411</v>
      </c>
      <c r="F40" s="127">
        <v>12</v>
      </c>
      <c r="G40" s="13"/>
      <c r="H40" s="52">
        <f t="shared" si="13"/>
        <v>0</v>
      </c>
      <c r="I40" s="13"/>
      <c r="J40" s="52">
        <f t="shared" si="12"/>
        <v>0</v>
      </c>
    </row>
    <row r="41" spans="1:10" ht="22.5" x14ac:dyDescent="0.2">
      <c r="A41" s="33"/>
      <c r="B41" s="101" t="s">
        <v>428</v>
      </c>
      <c r="C41" s="101" t="s">
        <v>1739</v>
      </c>
      <c r="D41" s="102" t="s">
        <v>1740</v>
      </c>
      <c r="E41" s="103" t="s">
        <v>411</v>
      </c>
      <c r="F41" s="127">
        <v>22</v>
      </c>
      <c r="G41" s="13"/>
      <c r="H41" s="52">
        <f t="shared" si="13"/>
        <v>0</v>
      </c>
      <c r="I41" s="13"/>
      <c r="J41" s="52">
        <f t="shared" si="12"/>
        <v>0</v>
      </c>
    </row>
    <row r="42" spans="1:10" ht="22.5" x14ac:dyDescent="0.2">
      <c r="A42" s="33"/>
      <c r="B42" s="101" t="s">
        <v>431</v>
      </c>
      <c r="C42" s="101" t="s">
        <v>1741</v>
      </c>
      <c r="D42" s="102" t="s">
        <v>1742</v>
      </c>
      <c r="E42" s="103" t="s">
        <v>438</v>
      </c>
      <c r="F42" s="127">
        <v>4</v>
      </c>
      <c r="G42" s="13"/>
      <c r="H42" s="52">
        <f t="shared" si="13"/>
        <v>0</v>
      </c>
      <c r="I42" s="13"/>
      <c r="J42" s="52">
        <f t="shared" si="12"/>
        <v>0</v>
      </c>
    </row>
    <row r="43" spans="1:10" ht="22.5" x14ac:dyDescent="0.2">
      <c r="A43" s="33"/>
      <c r="B43" s="101" t="s">
        <v>433</v>
      </c>
      <c r="C43" s="101" t="s">
        <v>1743</v>
      </c>
      <c r="D43" s="102" t="s">
        <v>1744</v>
      </c>
      <c r="E43" s="103" t="s">
        <v>1745</v>
      </c>
      <c r="F43" s="127">
        <v>1</v>
      </c>
      <c r="G43" s="13"/>
      <c r="H43" s="52">
        <f t="shared" si="13"/>
        <v>0</v>
      </c>
      <c r="I43" s="13"/>
      <c r="J43" s="52">
        <f t="shared" si="12"/>
        <v>0</v>
      </c>
    </row>
    <row r="44" spans="1:10" ht="22.5" x14ac:dyDescent="0.2">
      <c r="A44" s="33"/>
      <c r="B44" s="101" t="s">
        <v>435</v>
      </c>
      <c r="C44" s="101" t="s">
        <v>1746</v>
      </c>
      <c r="D44" s="102" t="s">
        <v>1747</v>
      </c>
      <c r="E44" s="103" t="s">
        <v>411</v>
      </c>
      <c r="F44" s="127">
        <v>36</v>
      </c>
      <c r="G44" s="13"/>
      <c r="H44" s="52">
        <f t="shared" si="13"/>
        <v>0</v>
      </c>
      <c r="I44" s="13"/>
      <c r="J44" s="52">
        <f t="shared" si="12"/>
        <v>0</v>
      </c>
    </row>
    <row r="45" spans="1:10" ht="22.5" x14ac:dyDescent="0.2">
      <c r="A45" s="33"/>
      <c r="B45" s="101" t="s">
        <v>439</v>
      </c>
      <c r="C45" s="101" t="s">
        <v>1748</v>
      </c>
      <c r="D45" s="102" t="s">
        <v>1749</v>
      </c>
      <c r="E45" s="103" t="s">
        <v>411</v>
      </c>
      <c r="F45" s="127">
        <v>190</v>
      </c>
      <c r="G45" s="13"/>
      <c r="H45" s="52">
        <f t="shared" si="13"/>
        <v>0</v>
      </c>
      <c r="I45" s="13"/>
      <c r="J45" s="52">
        <f t="shared" si="12"/>
        <v>0</v>
      </c>
    </row>
    <row r="46" spans="1:10" ht="22.5" x14ac:dyDescent="0.2">
      <c r="A46" s="33"/>
      <c r="B46" s="101" t="s">
        <v>441</v>
      </c>
      <c r="C46" s="101" t="s">
        <v>1748</v>
      </c>
      <c r="D46" s="102" t="s">
        <v>1750</v>
      </c>
      <c r="E46" s="103" t="s">
        <v>411</v>
      </c>
      <c r="F46" s="127">
        <v>190</v>
      </c>
      <c r="G46" s="13"/>
      <c r="H46" s="52">
        <f t="shared" si="13"/>
        <v>0</v>
      </c>
      <c r="I46" s="13"/>
      <c r="J46" s="52">
        <f t="shared" si="12"/>
        <v>0</v>
      </c>
    </row>
    <row r="47" spans="1:10" ht="22.5" x14ac:dyDescent="0.2">
      <c r="A47" s="33"/>
      <c r="B47" s="101" t="s">
        <v>444</v>
      </c>
      <c r="C47" s="101" t="s">
        <v>1751</v>
      </c>
      <c r="D47" s="102" t="s">
        <v>1752</v>
      </c>
      <c r="E47" s="103" t="s">
        <v>371</v>
      </c>
      <c r="F47" s="127">
        <v>1</v>
      </c>
      <c r="G47" s="13"/>
      <c r="H47" s="52">
        <f t="shared" si="13"/>
        <v>0</v>
      </c>
      <c r="I47" s="13"/>
      <c r="J47" s="52">
        <f t="shared" si="12"/>
        <v>0</v>
      </c>
    </row>
    <row r="48" spans="1:10" ht="22.5" x14ac:dyDescent="0.2">
      <c r="A48" s="33"/>
      <c r="B48" s="101" t="s">
        <v>453</v>
      </c>
      <c r="C48" s="101" t="s">
        <v>1751</v>
      </c>
      <c r="D48" s="102" t="s">
        <v>1753</v>
      </c>
      <c r="E48" s="103" t="s">
        <v>371</v>
      </c>
      <c r="F48" s="127">
        <v>1</v>
      </c>
      <c r="G48" s="13"/>
      <c r="H48" s="52">
        <f t="shared" si="13"/>
        <v>0</v>
      </c>
      <c r="I48" s="13"/>
      <c r="J48" s="52">
        <f t="shared" si="12"/>
        <v>0</v>
      </c>
    </row>
    <row r="49" spans="1:10" ht="22.5" x14ac:dyDescent="0.2">
      <c r="A49" s="33"/>
      <c r="B49" s="101" t="s">
        <v>455</v>
      </c>
      <c r="C49" s="101" t="s">
        <v>1751</v>
      </c>
      <c r="D49" s="102" t="s">
        <v>1754</v>
      </c>
      <c r="E49" s="103" t="s">
        <v>1755</v>
      </c>
      <c r="F49" s="127">
        <v>1</v>
      </c>
      <c r="G49" s="13"/>
      <c r="H49" s="52">
        <f t="shared" si="13"/>
        <v>0</v>
      </c>
      <c r="I49" s="13"/>
      <c r="J49" s="52">
        <f t="shared" si="12"/>
        <v>0</v>
      </c>
    </row>
    <row r="50" spans="1:10" ht="22.5" x14ac:dyDescent="0.2">
      <c r="A50" s="33"/>
      <c r="B50" s="101" t="s">
        <v>457</v>
      </c>
      <c r="C50" s="101" t="s">
        <v>1756</v>
      </c>
      <c r="D50" s="102" t="s">
        <v>1757</v>
      </c>
      <c r="E50" s="103" t="s">
        <v>371</v>
      </c>
      <c r="F50" s="127">
        <v>5</v>
      </c>
      <c r="G50" s="13"/>
      <c r="H50" s="52">
        <f t="shared" si="13"/>
        <v>0</v>
      </c>
      <c r="I50" s="13"/>
      <c r="J50" s="52">
        <f t="shared" si="12"/>
        <v>0</v>
      </c>
    </row>
    <row r="51" spans="1:10" ht="22.5" x14ac:dyDescent="0.2">
      <c r="A51" s="33"/>
      <c r="B51" s="101" t="s">
        <v>461</v>
      </c>
      <c r="C51" s="101" t="s">
        <v>1751</v>
      </c>
      <c r="D51" s="102" t="s">
        <v>1758</v>
      </c>
      <c r="E51" s="103" t="s">
        <v>353</v>
      </c>
      <c r="F51" s="127">
        <v>5</v>
      </c>
      <c r="G51" s="13"/>
      <c r="H51" s="52">
        <f t="shared" si="13"/>
        <v>0</v>
      </c>
      <c r="I51" s="13"/>
      <c r="J51" s="52">
        <f t="shared" si="12"/>
        <v>0</v>
      </c>
    </row>
    <row r="52" spans="1:10" ht="22.5" x14ac:dyDescent="0.2">
      <c r="A52" s="33"/>
      <c r="B52" s="101" t="s">
        <v>463</v>
      </c>
      <c r="C52" s="101" t="s">
        <v>1759</v>
      </c>
      <c r="D52" s="102" t="s">
        <v>1760</v>
      </c>
      <c r="E52" s="103" t="s">
        <v>353</v>
      </c>
      <c r="F52" s="127">
        <v>5</v>
      </c>
      <c r="G52" s="13"/>
      <c r="H52" s="52">
        <f t="shared" si="13"/>
        <v>0</v>
      </c>
      <c r="I52" s="13"/>
      <c r="J52" s="52">
        <f t="shared" si="12"/>
        <v>0</v>
      </c>
    </row>
    <row r="53" spans="1:10" ht="22.5" x14ac:dyDescent="0.2">
      <c r="A53" s="33"/>
      <c r="B53" s="101" t="s">
        <v>465</v>
      </c>
      <c r="C53" s="101" t="s">
        <v>1751</v>
      </c>
      <c r="D53" s="102" t="s">
        <v>1761</v>
      </c>
      <c r="E53" s="103" t="s">
        <v>353</v>
      </c>
      <c r="F53" s="127">
        <v>13</v>
      </c>
      <c r="G53" s="13"/>
      <c r="H53" s="52">
        <f t="shared" si="13"/>
        <v>0</v>
      </c>
      <c r="I53" s="13"/>
      <c r="J53" s="52">
        <f t="shared" si="12"/>
        <v>0</v>
      </c>
    </row>
    <row r="54" spans="1:10" ht="22.5" x14ac:dyDescent="0.2">
      <c r="A54" s="33"/>
      <c r="B54" s="101" t="s">
        <v>468</v>
      </c>
      <c r="C54" s="101" t="s">
        <v>1762</v>
      </c>
      <c r="D54" s="102" t="s">
        <v>1763</v>
      </c>
      <c r="E54" s="103" t="s">
        <v>411</v>
      </c>
      <c r="F54" s="127">
        <v>72</v>
      </c>
      <c r="G54" s="13"/>
      <c r="H54" s="52">
        <f t="shared" si="13"/>
        <v>0</v>
      </c>
      <c r="I54" s="13"/>
      <c r="J54" s="52">
        <f t="shared" si="12"/>
        <v>0</v>
      </c>
    </row>
    <row r="55" spans="1:10" ht="22.5" x14ac:dyDescent="0.2">
      <c r="A55" s="33"/>
      <c r="B55" s="101" t="s">
        <v>470</v>
      </c>
      <c r="C55" s="101" t="s">
        <v>1764</v>
      </c>
      <c r="D55" s="102" t="s">
        <v>1765</v>
      </c>
      <c r="E55" s="103" t="s">
        <v>1766</v>
      </c>
      <c r="F55" s="127">
        <v>1</v>
      </c>
      <c r="G55" s="13"/>
      <c r="H55" s="52">
        <f t="shared" si="13"/>
        <v>0</v>
      </c>
      <c r="I55" s="13"/>
      <c r="J55" s="52">
        <f t="shared" si="12"/>
        <v>0</v>
      </c>
    </row>
    <row r="56" spans="1:10" ht="23.25" thickBot="1" x14ac:dyDescent="0.25">
      <c r="A56" s="33"/>
      <c r="B56" s="101" t="s">
        <v>472</v>
      </c>
      <c r="C56" s="101" t="s">
        <v>1767</v>
      </c>
      <c r="D56" s="102" t="s">
        <v>1768</v>
      </c>
      <c r="E56" s="103" t="s">
        <v>411</v>
      </c>
      <c r="F56" s="127">
        <v>144</v>
      </c>
      <c r="G56" s="13"/>
      <c r="H56" s="52">
        <f t="shared" si="13"/>
        <v>0</v>
      </c>
      <c r="I56" s="13"/>
      <c r="J56" s="52">
        <f t="shared" si="12"/>
        <v>0</v>
      </c>
    </row>
    <row r="57" spans="1:10" ht="13.5" thickBot="1" x14ac:dyDescent="0.25">
      <c r="A57" s="33"/>
      <c r="B57" s="98"/>
      <c r="C57" s="99"/>
      <c r="D57" s="100" t="s">
        <v>1769</v>
      </c>
      <c r="E57" s="99"/>
      <c r="F57" s="98"/>
      <c r="G57" s="10"/>
      <c r="H57" s="52">
        <f>H58</f>
        <v>0</v>
      </c>
      <c r="I57" s="13"/>
      <c r="J57" s="52">
        <f t="shared" ref="J57:J80" si="14">H57+I57</f>
        <v>0</v>
      </c>
    </row>
    <row r="58" spans="1:10" ht="23.25" thickBot="1" x14ac:dyDescent="0.25">
      <c r="A58" s="33"/>
      <c r="B58" s="98"/>
      <c r="C58" s="99"/>
      <c r="D58" s="105" t="s">
        <v>1770</v>
      </c>
      <c r="E58" s="99"/>
      <c r="F58" s="98"/>
      <c r="G58" s="10"/>
      <c r="H58" s="52">
        <f>SUM(H59:H80)</f>
        <v>0</v>
      </c>
      <c r="I58" s="13"/>
      <c r="J58" s="52">
        <f>H58+I58</f>
        <v>0</v>
      </c>
    </row>
    <row r="59" spans="1:10" ht="22.5" x14ac:dyDescent="0.2">
      <c r="A59" s="33"/>
      <c r="B59" s="101" t="s">
        <v>474</v>
      </c>
      <c r="C59" s="101" t="s">
        <v>1709</v>
      </c>
      <c r="D59" s="102" t="s">
        <v>1710</v>
      </c>
      <c r="E59" s="103" t="s">
        <v>438</v>
      </c>
      <c r="F59" s="127">
        <v>252</v>
      </c>
      <c r="G59" s="13"/>
      <c r="H59" s="52">
        <f t="shared" ref="H59:H80" si="15">F59*G59</f>
        <v>0</v>
      </c>
      <c r="I59" s="13"/>
      <c r="J59" s="52">
        <f t="shared" si="14"/>
        <v>0</v>
      </c>
    </row>
    <row r="60" spans="1:10" ht="22.5" x14ac:dyDescent="0.2">
      <c r="A60" s="33"/>
      <c r="B60" s="101" t="s">
        <v>476</v>
      </c>
      <c r="C60" s="101" t="s">
        <v>1711</v>
      </c>
      <c r="D60" s="102" t="s">
        <v>1712</v>
      </c>
      <c r="E60" s="103" t="s">
        <v>438</v>
      </c>
      <c r="F60" s="127">
        <v>216</v>
      </c>
      <c r="G60" s="13"/>
      <c r="H60" s="52">
        <f t="shared" si="15"/>
        <v>0</v>
      </c>
      <c r="I60" s="13"/>
      <c r="J60" s="52">
        <f t="shared" si="14"/>
        <v>0</v>
      </c>
    </row>
    <row r="61" spans="1:10" ht="22.5" x14ac:dyDescent="0.2">
      <c r="A61" s="33"/>
      <c r="B61" s="101" t="s">
        <v>478</v>
      </c>
      <c r="C61" s="101" t="s">
        <v>1713</v>
      </c>
      <c r="D61" s="102" t="s">
        <v>1714</v>
      </c>
      <c r="E61" s="103" t="s">
        <v>411</v>
      </c>
      <c r="F61" s="127">
        <v>1800</v>
      </c>
      <c r="G61" s="13"/>
      <c r="H61" s="52">
        <f t="shared" si="15"/>
        <v>0</v>
      </c>
      <c r="I61" s="13"/>
      <c r="J61" s="52">
        <f t="shared" si="14"/>
        <v>0</v>
      </c>
    </row>
    <row r="62" spans="1:10" ht="22.5" x14ac:dyDescent="0.2">
      <c r="A62" s="33"/>
      <c r="B62" s="101" t="s">
        <v>480</v>
      </c>
      <c r="C62" s="101" t="s">
        <v>1715</v>
      </c>
      <c r="D62" s="102" t="s">
        <v>1771</v>
      </c>
      <c r="E62" s="103" t="s">
        <v>411</v>
      </c>
      <c r="F62" s="127">
        <v>54</v>
      </c>
      <c r="G62" s="13"/>
      <c r="H62" s="52">
        <f t="shared" si="15"/>
        <v>0</v>
      </c>
      <c r="I62" s="13"/>
      <c r="J62" s="52">
        <f t="shared" si="14"/>
        <v>0</v>
      </c>
    </row>
    <row r="63" spans="1:10" ht="22.5" x14ac:dyDescent="0.2">
      <c r="A63" s="33"/>
      <c r="B63" s="101" t="s">
        <v>482</v>
      </c>
      <c r="C63" s="101" t="s">
        <v>1715</v>
      </c>
      <c r="D63" s="102" t="s">
        <v>1716</v>
      </c>
      <c r="E63" s="103" t="s">
        <v>411</v>
      </c>
      <c r="F63" s="127">
        <v>660</v>
      </c>
      <c r="G63" s="13"/>
      <c r="H63" s="52">
        <f t="shared" si="15"/>
        <v>0</v>
      </c>
      <c r="I63" s="13"/>
      <c r="J63" s="52">
        <f t="shared" si="14"/>
        <v>0</v>
      </c>
    </row>
    <row r="64" spans="1:10" ht="22.5" x14ac:dyDescent="0.2">
      <c r="A64" s="33"/>
      <c r="B64" s="101" t="s">
        <v>485</v>
      </c>
      <c r="C64" s="101" t="s">
        <v>1715</v>
      </c>
      <c r="D64" s="102" t="s">
        <v>1772</v>
      </c>
      <c r="E64" s="103" t="s">
        <v>411</v>
      </c>
      <c r="F64" s="127">
        <v>200</v>
      </c>
      <c r="G64" s="13"/>
      <c r="H64" s="52">
        <f t="shared" si="15"/>
        <v>0</v>
      </c>
      <c r="I64" s="13"/>
      <c r="J64" s="52">
        <f t="shared" si="14"/>
        <v>0</v>
      </c>
    </row>
    <row r="65" spans="1:10" ht="22.5" x14ac:dyDescent="0.2">
      <c r="A65" s="33"/>
      <c r="B65" s="101" t="s">
        <v>487</v>
      </c>
      <c r="C65" s="101" t="s">
        <v>1715</v>
      </c>
      <c r="D65" s="102" t="s">
        <v>1772</v>
      </c>
      <c r="E65" s="103" t="s">
        <v>411</v>
      </c>
      <c r="F65" s="127">
        <v>400</v>
      </c>
      <c r="G65" s="13"/>
      <c r="H65" s="52">
        <f t="shared" si="15"/>
        <v>0</v>
      </c>
      <c r="I65" s="13"/>
      <c r="J65" s="52">
        <f t="shared" si="14"/>
        <v>0</v>
      </c>
    </row>
    <row r="66" spans="1:10" ht="22.5" x14ac:dyDescent="0.2">
      <c r="A66" s="33"/>
      <c r="B66" s="101" t="s">
        <v>489</v>
      </c>
      <c r="C66" s="101" t="s">
        <v>1717</v>
      </c>
      <c r="D66" s="102" t="s">
        <v>1773</v>
      </c>
      <c r="E66" s="103" t="s">
        <v>411</v>
      </c>
      <c r="F66" s="127">
        <v>45</v>
      </c>
      <c r="G66" s="13"/>
      <c r="H66" s="52">
        <f t="shared" si="15"/>
        <v>0</v>
      </c>
      <c r="I66" s="13"/>
      <c r="J66" s="52">
        <f t="shared" si="14"/>
        <v>0</v>
      </c>
    </row>
    <row r="67" spans="1:10" ht="22.5" x14ac:dyDescent="0.2">
      <c r="A67" s="33"/>
      <c r="B67" s="101" t="s">
        <v>491</v>
      </c>
      <c r="C67" s="101" t="s">
        <v>1774</v>
      </c>
      <c r="D67" s="102" t="s">
        <v>1775</v>
      </c>
      <c r="E67" s="103" t="s">
        <v>411</v>
      </c>
      <c r="F67" s="127">
        <v>710</v>
      </c>
      <c r="G67" s="13"/>
      <c r="H67" s="52">
        <f t="shared" si="15"/>
        <v>0</v>
      </c>
      <c r="I67" s="13"/>
      <c r="J67" s="52">
        <f t="shared" si="14"/>
        <v>0</v>
      </c>
    </row>
    <row r="68" spans="1:10" ht="22.5" x14ac:dyDescent="0.2">
      <c r="A68" s="33"/>
      <c r="B68" s="101" t="s">
        <v>494</v>
      </c>
      <c r="C68" s="101" t="s">
        <v>1774</v>
      </c>
      <c r="D68" s="102" t="s">
        <v>1776</v>
      </c>
      <c r="E68" s="103" t="s">
        <v>411</v>
      </c>
      <c r="F68" s="127">
        <v>30</v>
      </c>
      <c r="G68" s="13"/>
      <c r="H68" s="52">
        <f t="shared" si="15"/>
        <v>0</v>
      </c>
      <c r="I68" s="13"/>
      <c r="J68" s="52">
        <f t="shared" si="14"/>
        <v>0</v>
      </c>
    </row>
    <row r="69" spans="1:10" ht="22.5" x14ac:dyDescent="0.2">
      <c r="A69" s="33"/>
      <c r="B69" s="101" t="s">
        <v>498</v>
      </c>
      <c r="C69" s="101" t="s">
        <v>1774</v>
      </c>
      <c r="D69" s="102" t="s">
        <v>1777</v>
      </c>
      <c r="E69" s="103" t="s">
        <v>411</v>
      </c>
      <c r="F69" s="127">
        <v>120</v>
      </c>
      <c r="G69" s="13"/>
      <c r="H69" s="52">
        <f t="shared" si="15"/>
        <v>0</v>
      </c>
      <c r="I69" s="13"/>
      <c r="J69" s="52">
        <f t="shared" si="14"/>
        <v>0</v>
      </c>
    </row>
    <row r="70" spans="1:10" ht="22.5" x14ac:dyDescent="0.2">
      <c r="A70" s="33"/>
      <c r="B70" s="101" t="s">
        <v>502</v>
      </c>
      <c r="C70" s="101" t="s">
        <v>1774</v>
      </c>
      <c r="D70" s="102" t="s">
        <v>1778</v>
      </c>
      <c r="E70" s="103" t="s">
        <v>411</v>
      </c>
      <c r="F70" s="127">
        <v>1150</v>
      </c>
      <c r="G70" s="13"/>
      <c r="H70" s="52">
        <f t="shared" si="15"/>
        <v>0</v>
      </c>
      <c r="I70" s="13"/>
      <c r="J70" s="52">
        <f t="shared" si="14"/>
        <v>0</v>
      </c>
    </row>
    <row r="71" spans="1:10" ht="22.5" x14ac:dyDescent="0.2">
      <c r="A71" s="33"/>
      <c r="B71" s="101" t="s">
        <v>504</v>
      </c>
      <c r="C71" s="101" t="s">
        <v>1779</v>
      </c>
      <c r="D71" s="102" t="s">
        <v>1780</v>
      </c>
      <c r="E71" s="103" t="s">
        <v>353</v>
      </c>
      <c r="F71" s="127">
        <v>1</v>
      </c>
      <c r="G71" s="13"/>
      <c r="H71" s="52">
        <f t="shared" si="15"/>
        <v>0</v>
      </c>
      <c r="I71" s="13"/>
      <c r="J71" s="52">
        <f t="shared" si="14"/>
        <v>0</v>
      </c>
    </row>
    <row r="72" spans="1:10" ht="22.5" x14ac:dyDescent="0.2">
      <c r="A72" s="33"/>
      <c r="B72" s="101" t="s">
        <v>507</v>
      </c>
      <c r="C72" s="101" t="s">
        <v>1781</v>
      </c>
      <c r="D72" s="102" t="s">
        <v>1782</v>
      </c>
      <c r="E72" s="103" t="s">
        <v>411</v>
      </c>
      <c r="F72" s="127">
        <v>860</v>
      </c>
      <c r="G72" s="13"/>
      <c r="H72" s="52">
        <f t="shared" si="15"/>
        <v>0</v>
      </c>
      <c r="I72" s="13"/>
      <c r="J72" s="52">
        <f t="shared" si="14"/>
        <v>0</v>
      </c>
    </row>
    <row r="73" spans="1:10" ht="22.5" x14ac:dyDescent="0.2">
      <c r="A73" s="33"/>
      <c r="B73" s="101" t="s">
        <v>510</v>
      </c>
      <c r="C73" s="101" t="s">
        <v>1783</v>
      </c>
      <c r="D73" s="102" t="s">
        <v>1784</v>
      </c>
      <c r="E73" s="103" t="s">
        <v>371</v>
      </c>
      <c r="F73" s="127">
        <v>120</v>
      </c>
      <c r="G73" s="13"/>
      <c r="H73" s="52">
        <f t="shared" si="15"/>
        <v>0</v>
      </c>
      <c r="I73" s="13"/>
      <c r="J73" s="52">
        <f t="shared" si="14"/>
        <v>0</v>
      </c>
    </row>
    <row r="74" spans="1:10" ht="22.5" x14ac:dyDescent="0.2">
      <c r="A74" s="33"/>
      <c r="B74" s="101" t="s">
        <v>514</v>
      </c>
      <c r="C74" s="101" t="s">
        <v>1785</v>
      </c>
      <c r="D74" s="102" t="s">
        <v>1786</v>
      </c>
      <c r="E74" s="103" t="s">
        <v>353</v>
      </c>
      <c r="F74" s="127">
        <v>23</v>
      </c>
      <c r="G74" s="13"/>
      <c r="H74" s="52">
        <f t="shared" si="15"/>
        <v>0</v>
      </c>
      <c r="I74" s="13"/>
      <c r="J74" s="52">
        <f t="shared" si="14"/>
        <v>0</v>
      </c>
    </row>
    <row r="75" spans="1:10" ht="22.5" x14ac:dyDescent="0.2">
      <c r="A75" s="33"/>
      <c r="B75" s="101" t="s">
        <v>517</v>
      </c>
      <c r="C75" s="101" t="s">
        <v>1706</v>
      </c>
      <c r="D75" s="102" t="s">
        <v>1787</v>
      </c>
      <c r="E75" s="103" t="s">
        <v>371</v>
      </c>
      <c r="F75" s="127">
        <v>1</v>
      </c>
      <c r="G75" s="13"/>
      <c r="H75" s="52">
        <f t="shared" si="15"/>
        <v>0</v>
      </c>
      <c r="I75" s="13"/>
      <c r="J75" s="52">
        <f t="shared" si="14"/>
        <v>0</v>
      </c>
    </row>
    <row r="76" spans="1:10" ht="22.5" x14ac:dyDescent="0.2">
      <c r="A76" s="33"/>
      <c r="B76" s="101" t="s">
        <v>519</v>
      </c>
      <c r="C76" s="101" t="s">
        <v>1706</v>
      </c>
      <c r="D76" s="102" t="s">
        <v>1788</v>
      </c>
      <c r="E76" s="103" t="s">
        <v>371</v>
      </c>
      <c r="F76" s="127">
        <v>1</v>
      </c>
      <c r="G76" s="13"/>
      <c r="H76" s="52">
        <f t="shared" si="15"/>
        <v>0</v>
      </c>
      <c r="I76" s="13"/>
      <c r="J76" s="52">
        <f t="shared" si="14"/>
        <v>0</v>
      </c>
    </row>
    <row r="77" spans="1:10" ht="22.5" x14ac:dyDescent="0.2">
      <c r="A77" s="33"/>
      <c r="B77" s="101" t="s">
        <v>523</v>
      </c>
      <c r="C77" s="101" t="s">
        <v>1789</v>
      </c>
      <c r="D77" s="102" t="s">
        <v>1790</v>
      </c>
      <c r="E77" s="103" t="s">
        <v>411</v>
      </c>
      <c r="F77" s="127">
        <v>10</v>
      </c>
      <c r="G77" s="13"/>
      <c r="H77" s="52">
        <f t="shared" si="15"/>
        <v>0</v>
      </c>
      <c r="I77" s="13"/>
      <c r="J77" s="52">
        <f t="shared" si="14"/>
        <v>0</v>
      </c>
    </row>
    <row r="78" spans="1:10" ht="22.5" x14ac:dyDescent="0.2">
      <c r="A78" s="33"/>
      <c r="B78" s="101" t="s">
        <v>525</v>
      </c>
      <c r="C78" s="101" t="s">
        <v>1791</v>
      </c>
      <c r="D78" s="102" t="s">
        <v>1792</v>
      </c>
      <c r="E78" s="103" t="s">
        <v>1793</v>
      </c>
      <c r="F78" s="127">
        <v>8</v>
      </c>
      <c r="G78" s="13"/>
      <c r="H78" s="52">
        <f t="shared" si="15"/>
        <v>0</v>
      </c>
      <c r="I78" s="13"/>
      <c r="J78" s="52">
        <f t="shared" si="14"/>
        <v>0</v>
      </c>
    </row>
    <row r="79" spans="1:10" ht="22.5" x14ac:dyDescent="0.2">
      <c r="A79" s="33"/>
      <c r="B79" s="101" t="s">
        <v>526</v>
      </c>
      <c r="C79" s="101" t="s">
        <v>1794</v>
      </c>
      <c r="D79" s="102" t="s">
        <v>1795</v>
      </c>
      <c r="E79" s="103" t="s">
        <v>371</v>
      </c>
      <c r="F79" s="127">
        <v>8</v>
      </c>
      <c r="G79" s="13"/>
      <c r="H79" s="52">
        <f t="shared" si="15"/>
        <v>0</v>
      </c>
      <c r="I79" s="13"/>
      <c r="J79" s="52">
        <f t="shared" si="14"/>
        <v>0</v>
      </c>
    </row>
    <row r="80" spans="1:10" ht="23.25" thickBot="1" x14ac:dyDescent="0.25">
      <c r="A80" s="33"/>
      <c r="B80" s="101" t="s">
        <v>527</v>
      </c>
      <c r="C80" s="101" t="s">
        <v>1796</v>
      </c>
      <c r="D80" s="102" t="s">
        <v>1797</v>
      </c>
      <c r="E80" s="103" t="s">
        <v>353</v>
      </c>
      <c r="F80" s="127">
        <v>8</v>
      </c>
      <c r="G80" s="13"/>
      <c r="H80" s="52">
        <f t="shared" si="15"/>
        <v>0</v>
      </c>
      <c r="I80" s="13"/>
      <c r="J80" s="52">
        <f t="shared" si="14"/>
        <v>0</v>
      </c>
    </row>
    <row r="81" spans="1:10" ht="13.5" thickBot="1" x14ac:dyDescent="0.25">
      <c r="A81" s="33"/>
      <c r="B81" s="98"/>
      <c r="C81" s="99"/>
      <c r="D81" s="100" t="s">
        <v>1798</v>
      </c>
      <c r="E81" s="99"/>
      <c r="F81" s="98"/>
      <c r="G81" s="10"/>
      <c r="H81" s="52">
        <f>SUM(H82:H106)</f>
        <v>0</v>
      </c>
      <c r="I81" s="13"/>
      <c r="J81" s="52">
        <f t="shared" ref="J81:J106" si="16">H81+I81</f>
        <v>0</v>
      </c>
    </row>
    <row r="82" spans="1:10" ht="22.5" x14ac:dyDescent="0.2">
      <c r="A82" s="33"/>
      <c r="B82" s="101" t="s">
        <v>529</v>
      </c>
      <c r="C82" s="101" t="s">
        <v>1709</v>
      </c>
      <c r="D82" s="102" t="s">
        <v>1710</v>
      </c>
      <c r="E82" s="103" t="s">
        <v>438</v>
      </c>
      <c r="F82" s="127">
        <v>121.6</v>
      </c>
      <c r="G82" s="13"/>
      <c r="H82" s="52">
        <f t="shared" ref="H82:H106" si="17">F82*G82</f>
        <v>0</v>
      </c>
      <c r="I82" s="13"/>
      <c r="J82" s="52">
        <f t="shared" si="16"/>
        <v>0</v>
      </c>
    </row>
    <row r="83" spans="1:10" ht="22.5" x14ac:dyDescent="0.2">
      <c r="A83" s="33"/>
      <c r="B83" s="101" t="s">
        <v>531</v>
      </c>
      <c r="C83" s="101" t="s">
        <v>1711</v>
      </c>
      <c r="D83" s="102" t="s">
        <v>1712</v>
      </c>
      <c r="E83" s="103" t="s">
        <v>438</v>
      </c>
      <c r="F83" s="127">
        <v>91.2</v>
      </c>
      <c r="G83" s="13"/>
      <c r="H83" s="52">
        <f t="shared" si="17"/>
        <v>0</v>
      </c>
      <c r="I83" s="13"/>
      <c r="J83" s="52">
        <f t="shared" si="16"/>
        <v>0</v>
      </c>
    </row>
    <row r="84" spans="1:10" ht="22.5" x14ac:dyDescent="0.2">
      <c r="A84" s="33"/>
      <c r="B84" s="101" t="s">
        <v>533</v>
      </c>
      <c r="C84" s="101" t="s">
        <v>1713</v>
      </c>
      <c r="D84" s="102" t="s">
        <v>1714</v>
      </c>
      <c r="E84" s="103" t="s">
        <v>411</v>
      </c>
      <c r="F84" s="127">
        <v>760</v>
      </c>
      <c r="G84" s="13"/>
      <c r="H84" s="52">
        <f t="shared" si="17"/>
        <v>0</v>
      </c>
      <c r="I84" s="13"/>
      <c r="J84" s="52">
        <f t="shared" si="16"/>
        <v>0</v>
      </c>
    </row>
    <row r="85" spans="1:10" ht="22.5" x14ac:dyDescent="0.2">
      <c r="A85" s="33"/>
      <c r="B85" s="101" t="s">
        <v>536</v>
      </c>
      <c r="C85" s="101" t="s">
        <v>1715</v>
      </c>
      <c r="D85" s="102" t="s">
        <v>1771</v>
      </c>
      <c r="E85" s="103" t="s">
        <v>411</v>
      </c>
      <c r="F85" s="127">
        <v>30</v>
      </c>
      <c r="G85" s="13"/>
      <c r="H85" s="52">
        <f t="shared" si="17"/>
        <v>0</v>
      </c>
      <c r="I85" s="13"/>
      <c r="J85" s="52">
        <f t="shared" si="16"/>
        <v>0</v>
      </c>
    </row>
    <row r="86" spans="1:10" ht="22.5" x14ac:dyDescent="0.2">
      <c r="A86" s="33"/>
      <c r="B86" s="101" t="s">
        <v>538</v>
      </c>
      <c r="C86" s="101" t="s">
        <v>1715</v>
      </c>
      <c r="D86" s="102" t="s">
        <v>1716</v>
      </c>
      <c r="E86" s="103" t="s">
        <v>411</v>
      </c>
      <c r="F86" s="127">
        <v>16</v>
      </c>
      <c r="G86" s="13"/>
      <c r="H86" s="52">
        <f t="shared" si="17"/>
        <v>0</v>
      </c>
      <c r="I86" s="13"/>
      <c r="J86" s="52">
        <f t="shared" si="16"/>
        <v>0</v>
      </c>
    </row>
    <row r="87" spans="1:10" ht="22.5" x14ac:dyDescent="0.2">
      <c r="A87" s="33"/>
      <c r="B87" s="101" t="s">
        <v>540</v>
      </c>
      <c r="C87" s="101" t="s">
        <v>1715</v>
      </c>
      <c r="D87" s="102" t="s">
        <v>1799</v>
      </c>
      <c r="E87" s="103" t="s">
        <v>411</v>
      </c>
      <c r="F87" s="127">
        <v>90</v>
      </c>
      <c r="G87" s="13"/>
      <c r="H87" s="52">
        <f t="shared" si="17"/>
        <v>0</v>
      </c>
      <c r="I87" s="13"/>
      <c r="J87" s="52">
        <f t="shared" si="16"/>
        <v>0</v>
      </c>
    </row>
    <row r="88" spans="1:10" ht="22.5" x14ac:dyDescent="0.2">
      <c r="A88" s="33"/>
      <c r="B88" s="101" t="s">
        <v>542</v>
      </c>
      <c r="C88" s="101" t="s">
        <v>1741</v>
      </c>
      <c r="D88" s="102" t="s">
        <v>1742</v>
      </c>
      <c r="E88" s="103" t="s">
        <v>438</v>
      </c>
      <c r="F88" s="127">
        <v>12</v>
      </c>
      <c r="G88" s="13"/>
      <c r="H88" s="52">
        <f t="shared" si="17"/>
        <v>0</v>
      </c>
      <c r="I88" s="13"/>
      <c r="J88" s="52">
        <f t="shared" si="16"/>
        <v>0</v>
      </c>
    </row>
    <row r="89" spans="1:10" ht="22.5" x14ac:dyDescent="0.2">
      <c r="A89" s="33"/>
      <c r="B89" s="101" t="s">
        <v>544</v>
      </c>
      <c r="C89" s="101" t="s">
        <v>1743</v>
      </c>
      <c r="D89" s="102" t="s">
        <v>1744</v>
      </c>
      <c r="E89" s="103" t="s">
        <v>1745</v>
      </c>
      <c r="F89" s="127">
        <v>3</v>
      </c>
      <c r="G89" s="13"/>
      <c r="H89" s="52">
        <f t="shared" si="17"/>
        <v>0</v>
      </c>
      <c r="I89" s="13"/>
      <c r="J89" s="52">
        <f t="shared" si="16"/>
        <v>0</v>
      </c>
    </row>
    <row r="90" spans="1:10" ht="22.5" x14ac:dyDescent="0.2">
      <c r="A90" s="33"/>
      <c r="B90" s="101" t="s">
        <v>546</v>
      </c>
      <c r="C90" s="101" t="s">
        <v>1746</v>
      </c>
      <c r="D90" s="102" t="s">
        <v>1800</v>
      </c>
      <c r="E90" s="103" t="s">
        <v>411</v>
      </c>
      <c r="F90" s="127">
        <v>20</v>
      </c>
      <c r="G90" s="13"/>
      <c r="H90" s="52">
        <f t="shared" si="17"/>
        <v>0</v>
      </c>
      <c r="I90" s="13"/>
      <c r="J90" s="52">
        <f t="shared" si="16"/>
        <v>0</v>
      </c>
    </row>
    <row r="91" spans="1:10" ht="22.5" x14ac:dyDescent="0.2">
      <c r="A91" s="33"/>
      <c r="B91" s="101" t="s">
        <v>548</v>
      </c>
      <c r="C91" s="101" t="s">
        <v>1717</v>
      </c>
      <c r="D91" s="102" t="s">
        <v>1718</v>
      </c>
      <c r="E91" s="103" t="s">
        <v>411</v>
      </c>
      <c r="F91" s="127">
        <v>200</v>
      </c>
      <c r="G91" s="13"/>
      <c r="H91" s="52">
        <f t="shared" si="17"/>
        <v>0</v>
      </c>
      <c r="I91" s="13"/>
      <c r="J91" s="52">
        <f t="shared" si="16"/>
        <v>0</v>
      </c>
    </row>
    <row r="92" spans="1:10" ht="22.5" x14ac:dyDescent="0.2">
      <c r="A92" s="33"/>
      <c r="B92" s="101" t="s">
        <v>550</v>
      </c>
      <c r="C92" s="101" t="s">
        <v>1717</v>
      </c>
      <c r="D92" s="102" t="s">
        <v>1801</v>
      </c>
      <c r="E92" s="103" t="s">
        <v>411</v>
      </c>
      <c r="F92" s="127">
        <v>29</v>
      </c>
      <c r="G92" s="13"/>
      <c r="H92" s="52">
        <f t="shared" si="17"/>
        <v>0</v>
      </c>
      <c r="I92" s="13"/>
      <c r="J92" s="52">
        <f t="shared" si="16"/>
        <v>0</v>
      </c>
    </row>
    <row r="93" spans="1:10" ht="22.5" x14ac:dyDescent="0.2">
      <c r="A93" s="33"/>
      <c r="B93" s="101" t="s">
        <v>552</v>
      </c>
      <c r="C93" s="101" t="s">
        <v>1719</v>
      </c>
      <c r="D93" s="102" t="s">
        <v>1720</v>
      </c>
      <c r="E93" s="103" t="s">
        <v>411</v>
      </c>
      <c r="F93" s="127">
        <v>40</v>
      </c>
      <c r="G93" s="13"/>
      <c r="H93" s="52">
        <f t="shared" si="17"/>
        <v>0</v>
      </c>
      <c r="I93" s="13"/>
      <c r="J93" s="52">
        <f t="shared" si="16"/>
        <v>0</v>
      </c>
    </row>
    <row r="94" spans="1:10" ht="22.5" x14ac:dyDescent="0.2">
      <c r="A94" s="33"/>
      <c r="B94" s="101" t="s">
        <v>554</v>
      </c>
      <c r="C94" s="101" t="s">
        <v>1719</v>
      </c>
      <c r="D94" s="102" t="s">
        <v>1802</v>
      </c>
      <c r="E94" s="103" t="s">
        <v>411</v>
      </c>
      <c r="F94" s="127">
        <v>26</v>
      </c>
      <c r="G94" s="13"/>
      <c r="H94" s="52">
        <f t="shared" si="17"/>
        <v>0</v>
      </c>
      <c r="I94" s="13"/>
      <c r="J94" s="52">
        <f t="shared" si="16"/>
        <v>0</v>
      </c>
    </row>
    <row r="95" spans="1:10" ht="22.5" x14ac:dyDescent="0.2">
      <c r="A95" s="33"/>
      <c r="B95" s="101" t="s">
        <v>556</v>
      </c>
      <c r="C95" s="101" t="s">
        <v>1774</v>
      </c>
      <c r="D95" s="102" t="s">
        <v>1803</v>
      </c>
      <c r="E95" s="103" t="s">
        <v>411</v>
      </c>
      <c r="F95" s="127">
        <v>90</v>
      </c>
      <c r="G95" s="13"/>
      <c r="H95" s="52">
        <f t="shared" si="17"/>
        <v>0</v>
      </c>
      <c r="I95" s="13"/>
      <c r="J95" s="52">
        <f t="shared" si="16"/>
        <v>0</v>
      </c>
    </row>
    <row r="96" spans="1:10" ht="33.75" x14ac:dyDescent="0.2">
      <c r="A96" s="33"/>
      <c r="B96" s="101" t="s">
        <v>557</v>
      </c>
      <c r="C96" s="101" t="s">
        <v>1721</v>
      </c>
      <c r="D96" s="102" t="s">
        <v>1722</v>
      </c>
      <c r="E96" s="103" t="s">
        <v>353</v>
      </c>
      <c r="F96" s="127">
        <v>2</v>
      </c>
      <c r="G96" s="13"/>
      <c r="H96" s="52">
        <f t="shared" si="17"/>
        <v>0</v>
      </c>
      <c r="I96" s="13"/>
      <c r="J96" s="52">
        <f t="shared" si="16"/>
        <v>0</v>
      </c>
    </row>
    <row r="97" spans="1:10" ht="33.75" x14ac:dyDescent="0.2">
      <c r="A97" s="33"/>
      <c r="B97" s="101" t="s">
        <v>560</v>
      </c>
      <c r="C97" s="101" t="s">
        <v>1721</v>
      </c>
      <c r="D97" s="102" t="s">
        <v>1804</v>
      </c>
      <c r="E97" s="103" t="s">
        <v>353</v>
      </c>
      <c r="F97" s="127">
        <v>2</v>
      </c>
      <c r="G97" s="13"/>
      <c r="H97" s="52">
        <f t="shared" si="17"/>
        <v>0</v>
      </c>
      <c r="I97" s="13"/>
      <c r="J97" s="52">
        <f t="shared" si="16"/>
        <v>0</v>
      </c>
    </row>
    <row r="98" spans="1:10" ht="22.5" x14ac:dyDescent="0.2">
      <c r="A98" s="33"/>
      <c r="B98" s="101" t="s">
        <v>561</v>
      </c>
      <c r="C98" s="101" t="s">
        <v>1781</v>
      </c>
      <c r="D98" s="102" t="s">
        <v>1782</v>
      </c>
      <c r="E98" s="103" t="s">
        <v>411</v>
      </c>
      <c r="F98" s="127">
        <v>380</v>
      </c>
      <c r="G98" s="13"/>
      <c r="H98" s="52">
        <f t="shared" si="17"/>
        <v>0</v>
      </c>
      <c r="I98" s="13"/>
      <c r="J98" s="52">
        <f t="shared" si="16"/>
        <v>0</v>
      </c>
    </row>
    <row r="99" spans="1:10" ht="22.5" x14ac:dyDescent="0.2">
      <c r="A99" s="33"/>
      <c r="B99" s="101" t="s">
        <v>562</v>
      </c>
      <c r="C99" s="101" t="s">
        <v>1805</v>
      </c>
      <c r="D99" s="102" t="s">
        <v>1806</v>
      </c>
      <c r="E99" s="103" t="s">
        <v>371</v>
      </c>
      <c r="F99" s="127">
        <v>3</v>
      </c>
      <c r="G99" s="13"/>
      <c r="H99" s="52">
        <f t="shared" si="17"/>
        <v>0</v>
      </c>
      <c r="I99" s="13"/>
      <c r="J99" s="52">
        <f t="shared" si="16"/>
        <v>0</v>
      </c>
    </row>
    <row r="100" spans="1:10" ht="22.5" x14ac:dyDescent="0.2">
      <c r="A100" s="33"/>
      <c r="B100" s="101" t="s">
        <v>563</v>
      </c>
      <c r="C100" s="101" t="s">
        <v>1807</v>
      </c>
      <c r="D100" s="102" t="s">
        <v>1808</v>
      </c>
      <c r="E100" s="103" t="s">
        <v>353</v>
      </c>
      <c r="F100" s="127">
        <v>3</v>
      </c>
      <c r="G100" s="13"/>
      <c r="H100" s="52">
        <f t="shared" si="17"/>
        <v>0</v>
      </c>
      <c r="I100" s="13"/>
      <c r="J100" s="52">
        <f t="shared" si="16"/>
        <v>0</v>
      </c>
    </row>
    <row r="101" spans="1:10" ht="22.5" x14ac:dyDescent="0.2">
      <c r="A101" s="33"/>
      <c r="B101" s="101" t="s">
        <v>565</v>
      </c>
      <c r="C101" s="101" t="s">
        <v>1726</v>
      </c>
      <c r="D101" s="102" t="s">
        <v>1809</v>
      </c>
      <c r="E101" s="103" t="s">
        <v>353</v>
      </c>
      <c r="F101" s="127">
        <v>3</v>
      </c>
      <c r="G101" s="13"/>
      <c r="H101" s="52">
        <f t="shared" si="17"/>
        <v>0</v>
      </c>
      <c r="I101" s="13"/>
      <c r="J101" s="52">
        <f t="shared" si="16"/>
        <v>0</v>
      </c>
    </row>
    <row r="102" spans="1:10" ht="22.5" x14ac:dyDescent="0.2">
      <c r="A102" s="33"/>
      <c r="B102" s="101" t="s">
        <v>569</v>
      </c>
      <c r="C102" s="101" t="s">
        <v>1785</v>
      </c>
      <c r="D102" s="102" t="s">
        <v>1786</v>
      </c>
      <c r="E102" s="103" t="s">
        <v>353</v>
      </c>
      <c r="F102" s="127">
        <v>3</v>
      </c>
      <c r="G102" s="13"/>
      <c r="H102" s="52">
        <f t="shared" si="17"/>
        <v>0</v>
      </c>
      <c r="I102" s="13"/>
      <c r="J102" s="52">
        <f t="shared" si="16"/>
        <v>0</v>
      </c>
    </row>
    <row r="103" spans="1:10" ht="22.5" x14ac:dyDescent="0.2">
      <c r="A103" s="33"/>
      <c r="B103" s="101" t="s">
        <v>571</v>
      </c>
      <c r="C103" s="101" t="s">
        <v>1706</v>
      </c>
      <c r="D103" s="102" t="s">
        <v>1810</v>
      </c>
      <c r="E103" s="103" t="s">
        <v>371</v>
      </c>
      <c r="F103" s="127">
        <v>1</v>
      </c>
      <c r="G103" s="13"/>
      <c r="H103" s="52">
        <f t="shared" si="17"/>
        <v>0</v>
      </c>
      <c r="I103" s="13"/>
      <c r="J103" s="52">
        <f t="shared" si="16"/>
        <v>0</v>
      </c>
    </row>
    <row r="104" spans="1:10" ht="22.5" x14ac:dyDescent="0.2">
      <c r="A104" s="33"/>
      <c r="B104" s="101" t="s">
        <v>574</v>
      </c>
      <c r="C104" s="101" t="s">
        <v>1789</v>
      </c>
      <c r="D104" s="102" t="s">
        <v>1790</v>
      </c>
      <c r="E104" s="103" t="s">
        <v>411</v>
      </c>
      <c r="F104" s="127">
        <v>8</v>
      </c>
      <c r="G104" s="13"/>
      <c r="H104" s="52">
        <f t="shared" si="17"/>
        <v>0</v>
      </c>
      <c r="I104" s="13"/>
      <c r="J104" s="52">
        <f t="shared" si="16"/>
        <v>0</v>
      </c>
    </row>
    <row r="105" spans="1:10" ht="45" x14ac:dyDescent="0.2">
      <c r="A105" s="33"/>
      <c r="B105" s="101" t="s">
        <v>577</v>
      </c>
      <c r="C105" s="101" t="s">
        <v>1723</v>
      </c>
      <c r="D105" s="102" t="s">
        <v>1724</v>
      </c>
      <c r="E105" s="103" t="s">
        <v>1725</v>
      </c>
      <c r="F105" s="127">
        <v>4</v>
      </c>
      <c r="G105" s="13"/>
      <c r="H105" s="52">
        <f t="shared" si="17"/>
        <v>0</v>
      </c>
      <c r="I105" s="13"/>
      <c r="J105" s="52">
        <f t="shared" si="16"/>
        <v>0</v>
      </c>
    </row>
    <row r="106" spans="1:10" ht="23.25" thickBot="1" x14ac:dyDescent="0.25">
      <c r="A106" s="33"/>
      <c r="B106" s="101" t="s">
        <v>587</v>
      </c>
      <c r="C106" s="101" t="s">
        <v>1726</v>
      </c>
      <c r="D106" s="102" t="s">
        <v>1811</v>
      </c>
      <c r="E106" s="103" t="s">
        <v>353</v>
      </c>
      <c r="F106" s="127">
        <v>4</v>
      </c>
      <c r="G106" s="13"/>
      <c r="H106" s="52">
        <f t="shared" si="17"/>
        <v>0</v>
      </c>
      <c r="I106" s="13"/>
      <c r="J106" s="52">
        <f t="shared" si="16"/>
        <v>0</v>
      </c>
    </row>
    <row r="107" spans="1:10" ht="13.5" thickBot="1" x14ac:dyDescent="0.25">
      <c r="A107" s="33"/>
      <c r="B107" s="98"/>
      <c r="C107" s="99"/>
      <c r="D107" s="100" t="s">
        <v>1812</v>
      </c>
      <c r="E107" s="99"/>
      <c r="F107" s="98"/>
      <c r="G107" s="10"/>
      <c r="H107" s="52">
        <f>SUM(H108:H129)</f>
        <v>0</v>
      </c>
      <c r="I107" s="13"/>
      <c r="J107" s="52">
        <f t="shared" ref="J107:J129" si="18">H107+I107</f>
        <v>0</v>
      </c>
    </row>
    <row r="108" spans="1:10" ht="22.5" x14ac:dyDescent="0.2">
      <c r="A108" s="33"/>
      <c r="B108" s="101" t="s">
        <v>589</v>
      </c>
      <c r="C108" s="101" t="s">
        <v>1709</v>
      </c>
      <c r="D108" s="102" t="s">
        <v>1710</v>
      </c>
      <c r="E108" s="103" t="s">
        <v>438</v>
      </c>
      <c r="F108" s="127">
        <v>136</v>
      </c>
      <c r="G108" s="13"/>
      <c r="H108" s="52">
        <f t="shared" ref="H108:H129" si="19">F108*G108</f>
        <v>0</v>
      </c>
      <c r="I108" s="13"/>
      <c r="J108" s="52">
        <f t="shared" si="18"/>
        <v>0</v>
      </c>
    </row>
    <row r="109" spans="1:10" ht="22.5" x14ac:dyDescent="0.2">
      <c r="A109" s="33"/>
      <c r="B109" s="101" t="s">
        <v>591</v>
      </c>
      <c r="C109" s="101" t="s">
        <v>1711</v>
      </c>
      <c r="D109" s="102" t="s">
        <v>1712</v>
      </c>
      <c r="E109" s="103" t="s">
        <v>438</v>
      </c>
      <c r="F109" s="127">
        <v>102</v>
      </c>
      <c r="G109" s="13"/>
      <c r="H109" s="52">
        <f t="shared" si="19"/>
        <v>0</v>
      </c>
      <c r="I109" s="13"/>
      <c r="J109" s="52">
        <f t="shared" si="18"/>
        <v>0</v>
      </c>
    </row>
    <row r="110" spans="1:10" ht="22.5" x14ac:dyDescent="0.2">
      <c r="A110" s="33"/>
      <c r="B110" s="101" t="s">
        <v>593</v>
      </c>
      <c r="C110" s="101" t="s">
        <v>1713</v>
      </c>
      <c r="D110" s="102" t="s">
        <v>1714</v>
      </c>
      <c r="E110" s="103" t="s">
        <v>411</v>
      </c>
      <c r="F110" s="127">
        <v>850</v>
      </c>
      <c r="G110" s="13"/>
      <c r="H110" s="52">
        <f t="shared" si="19"/>
        <v>0</v>
      </c>
      <c r="I110" s="13"/>
      <c r="J110" s="52">
        <f t="shared" si="18"/>
        <v>0</v>
      </c>
    </row>
    <row r="111" spans="1:10" ht="22.5" x14ac:dyDescent="0.2">
      <c r="A111" s="33"/>
      <c r="B111" s="101" t="s">
        <v>596</v>
      </c>
      <c r="C111" s="101" t="s">
        <v>1715</v>
      </c>
      <c r="D111" s="102" t="s">
        <v>1771</v>
      </c>
      <c r="E111" s="103" t="s">
        <v>411</v>
      </c>
      <c r="F111" s="127">
        <v>10</v>
      </c>
      <c r="G111" s="13"/>
      <c r="H111" s="52">
        <f t="shared" si="19"/>
        <v>0</v>
      </c>
      <c r="I111" s="13"/>
      <c r="J111" s="52">
        <f t="shared" si="18"/>
        <v>0</v>
      </c>
    </row>
    <row r="112" spans="1:10" ht="22.5" x14ac:dyDescent="0.2">
      <c r="A112" s="33"/>
      <c r="B112" s="101" t="s">
        <v>598</v>
      </c>
      <c r="C112" s="101" t="s">
        <v>1715</v>
      </c>
      <c r="D112" s="102" t="s">
        <v>1716</v>
      </c>
      <c r="E112" s="103" t="s">
        <v>411</v>
      </c>
      <c r="F112" s="127">
        <v>4</v>
      </c>
      <c r="G112" s="13"/>
      <c r="H112" s="52">
        <f t="shared" si="19"/>
        <v>0</v>
      </c>
      <c r="I112" s="13"/>
      <c r="J112" s="52">
        <f t="shared" si="18"/>
        <v>0</v>
      </c>
    </row>
    <row r="113" spans="1:10" ht="22.5" x14ac:dyDescent="0.2">
      <c r="A113" s="33"/>
      <c r="B113" s="101" t="s">
        <v>609</v>
      </c>
      <c r="C113" s="101" t="s">
        <v>1715</v>
      </c>
      <c r="D113" s="102" t="s">
        <v>1799</v>
      </c>
      <c r="E113" s="103" t="s">
        <v>411</v>
      </c>
      <c r="F113" s="127">
        <v>110</v>
      </c>
      <c r="G113" s="13"/>
      <c r="H113" s="52">
        <f t="shared" si="19"/>
        <v>0</v>
      </c>
      <c r="I113" s="13"/>
      <c r="J113" s="52">
        <f t="shared" si="18"/>
        <v>0</v>
      </c>
    </row>
    <row r="114" spans="1:10" ht="22.5" x14ac:dyDescent="0.2">
      <c r="A114" s="33"/>
      <c r="B114" s="101" t="s">
        <v>612</v>
      </c>
      <c r="C114" s="101" t="s">
        <v>1741</v>
      </c>
      <c r="D114" s="102" t="s">
        <v>1742</v>
      </c>
      <c r="E114" s="103" t="s">
        <v>438</v>
      </c>
      <c r="F114" s="127">
        <v>4</v>
      </c>
      <c r="G114" s="13"/>
      <c r="H114" s="52">
        <f t="shared" si="19"/>
        <v>0</v>
      </c>
      <c r="I114" s="13"/>
      <c r="J114" s="52">
        <f t="shared" si="18"/>
        <v>0</v>
      </c>
    </row>
    <row r="115" spans="1:10" ht="22.5" x14ac:dyDescent="0.2">
      <c r="A115" s="33"/>
      <c r="B115" s="101" t="s">
        <v>616</v>
      </c>
      <c r="C115" s="101" t="s">
        <v>1743</v>
      </c>
      <c r="D115" s="102" t="s">
        <v>1744</v>
      </c>
      <c r="E115" s="103" t="s">
        <v>1745</v>
      </c>
      <c r="F115" s="127">
        <v>1</v>
      </c>
      <c r="G115" s="13"/>
      <c r="H115" s="52">
        <f t="shared" si="19"/>
        <v>0</v>
      </c>
      <c r="I115" s="13"/>
      <c r="J115" s="52">
        <f t="shared" si="18"/>
        <v>0</v>
      </c>
    </row>
    <row r="116" spans="1:10" ht="22.5" x14ac:dyDescent="0.2">
      <c r="A116" s="33"/>
      <c r="B116" s="101" t="s">
        <v>619</v>
      </c>
      <c r="C116" s="101" t="s">
        <v>1746</v>
      </c>
      <c r="D116" s="102" t="s">
        <v>1800</v>
      </c>
      <c r="E116" s="103" t="s">
        <v>411</v>
      </c>
      <c r="F116" s="127">
        <v>6</v>
      </c>
      <c r="G116" s="13"/>
      <c r="H116" s="52">
        <f t="shared" si="19"/>
        <v>0</v>
      </c>
      <c r="I116" s="13"/>
      <c r="J116" s="52">
        <f t="shared" si="18"/>
        <v>0</v>
      </c>
    </row>
    <row r="117" spans="1:10" ht="22.5" x14ac:dyDescent="0.2">
      <c r="A117" s="33"/>
      <c r="B117" s="101" t="s">
        <v>621</v>
      </c>
      <c r="C117" s="101" t="s">
        <v>1717</v>
      </c>
      <c r="D117" s="102" t="s">
        <v>1718</v>
      </c>
      <c r="E117" s="103" t="s">
        <v>411</v>
      </c>
      <c r="F117" s="127">
        <v>270</v>
      </c>
      <c r="G117" s="13"/>
      <c r="H117" s="52">
        <f t="shared" si="19"/>
        <v>0</v>
      </c>
      <c r="I117" s="13"/>
      <c r="J117" s="52">
        <f t="shared" si="18"/>
        <v>0</v>
      </c>
    </row>
    <row r="118" spans="1:10" ht="22.5" x14ac:dyDescent="0.2">
      <c r="A118" s="33"/>
      <c r="B118" s="101" t="s">
        <v>628</v>
      </c>
      <c r="C118" s="101" t="s">
        <v>1813</v>
      </c>
      <c r="D118" s="102" t="s">
        <v>1814</v>
      </c>
      <c r="E118" s="103" t="s">
        <v>411</v>
      </c>
      <c r="F118" s="127">
        <v>25</v>
      </c>
      <c r="G118" s="13"/>
      <c r="H118" s="52">
        <f t="shared" si="19"/>
        <v>0</v>
      </c>
      <c r="I118" s="13"/>
      <c r="J118" s="52">
        <f t="shared" si="18"/>
        <v>0</v>
      </c>
    </row>
    <row r="119" spans="1:10" ht="22.5" x14ac:dyDescent="0.2">
      <c r="A119" s="33"/>
      <c r="B119" s="101" t="s">
        <v>630</v>
      </c>
      <c r="C119" s="101" t="s">
        <v>1719</v>
      </c>
      <c r="D119" s="102" t="s">
        <v>1720</v>
      </c>
      <c r="E119" s="103" t="s">
        <v>411</v>
      </c>
      <c r="F119" s="127">
        <v>20</v>
      </c>
      <c r="G119" s="13"/>
      <c r="H119" s="52">
        <f t="shared" si="19"/>
        <v>0</v>
      </c>
      <c r="I119" s="13"/>
      <c r="J119" s="52">
        <f t="shared" si="18"/>
        <v>0</v>
      </c>
    </row>
    <row r="120" spans="1:10" ht="22.5" x14ac:dyDescent="0.2">
      <c r="A120" s="33"/>
      <c r="B120" s="101" t="s">
        <v>633</v>
      </c>
      <c r="C120" s="101" t="s">
        <v>1774</v>
      </c>
      <c r="D120" s="102" t="s">
        <v>1803</v>
      </c>
      <c r="E120" s="103" t="s">
        <v>411</v>
      </c>
      <c r="F120" s="127">
        <v>110</v>
      </c>
      <c r="G120" s="13"/>
      <c r="H120" s="52">
        <f t="shared" si="19"/>
        <v>0</v>
      </c>
      <c r="I120" s="13"/>
      <c r="J120" s="52">
        <f t="shared" si="18"/>
        <v>0</v>
      </c>
    </row>
    <row r="121" spans="1:10" ht="33.75" x14ac:dyDescent="0.2">
      <c r="A121" s="33"/>
      <c r="B121" s="101" t="s">
        <v>635</v>
      </c>
      <c r="C121" s="101" t="s">
        <v>1721</v>
      </c>
      <c r="D121" s="102" t="s">
        <v>1722</v>
      </c>
      <c r="E121" s="103" t="s">
        <v>353</v>
      </c>
      <c r="F121" s="127">
        <v>2</v>
      </c>
      <c r="G121" s="13"/>
      <c r="H121" s="52">
        <f t="shared" si="19"/>
        <v>0</v>
      </c>
      <c r="I121" s="13"/>
      <c r="J121" s="52">
        <f t="shared" si="18"/>
        <v>0</v>
      </c>
    </row>
    <row r="122" spans="1:10" ht="22.5" x14ac:dyDescent="0.2">
      <c r="A122" s="33"/>
      <c r="B122" s="101" t="s">
        <v>637</v>
      </c>
      <c r="C122" s="101" t="s">
        <v>1781</v>
      </c>
      <c r="D122" s="102" t="s">
        <v>1782</v>
      </c>
      <c r="E122" s="103" t="s">
        <v>411</v>
      </c>
      <c r="F122" s="127">
        <v>425</v>
      </c>
      <c r="G122" s="13"/>
      <c r="H122" s="52">
        <f t="shared" si="19"/>
        <v>0</v>
      </c>
      <c r="I122" s="13"/>
      <c r="J122" s="52">
        <f t="shared" si="18"/>
        <v>0</v>
      </c>
    </row>
    <row r="123" spans="1:10" ht="22.5" x14ac:dyDescent="0.2">
      <c r="A123" s="33"/>
      <c r="B123" s="101" t="s">
        <v>639</v>
      </c>
      <c r="C123" s="101" t="s">
        <v>1805</v>
      </c>
      <c r="D123" s="102" t="s">
        <v>1806</v>
      </c>
      <c r="E123" s="103" t="s">
        <v>371</v>
      </c>
      <c r="F123" s="127">
        <v>5</v>
      </c>
      <c r="G123" s="13"/>
      <c r="H123" s="52">
        <f t="shared" si="19"/>
        <v>0</v>
      </c>
      <c r="I123" s="13"/>
      <c r="J123" s="52">
        <f t="shared" si="18"/>
        <v>0</v>
      </c>
    </row>
    <row r="124" spans="1:10" ht="22.5" x14ac:dyDescent="0.2">
      <c r="A124" s="33"/>
      <c r="B124" s="101" t="s">
        <v>642</v>
      </c>
      <c r="C124" s="101" t="s">
        <v>1807</v>
      </c>
      <c r="D124" s="102" t="s">
        <v>1808</v>
      </c>
      <c r="E124" s="103" t="s">
        <v>353</v>
      </c>
      <c r="F124" s="127">
        <v>5</v>
      </c>
      <c r="G124" s="13"/>
      <c r="H124" s="52">
        <f t="shared" si="19"/>
        <v>0</v>
      </c>
      <c r="I124" s="13"/>
      <c r="J124" s="52">
        <f t="shared" si="18"/>
        <v>0</v>
      </c>
    </row>
    <row r="125" spans="1:10" ht="22.5" x14ac:dyDescent="0.2">
      <c r="A125" s="33"/>
      <c r="B125" s="101" t="s">
        <v>654</v>
      </c>
      <c r="C125" s="101" t="s">
        <v>1726</v>
      </c>
      <c r="D125" s="102" t="s">
        <v>1809</v>
      </c>
      <c r="E125" s="103" t="s">
        <v>353</v>
      </c>
      <c r="F125" s="127">
        <v>5</v>
      </c>
      <c r="G125" s="13"/>
      <c r="H125" s="52">
        <f t="shared" si="19"/>
        <v>0</v>
      </c>
      <c r="I125" s="13"/>
      <c r="J125" s="52">
        <f t="shared" si="18"/>
        <v>0</v>
      </c>
    </row>
    <row r="126" spans="1:10" ht="22.5" x14ac:dyDescent="0.2">
      <c r="A126" s="33"/>
      <c r="B126" s="101" t="s">
        <v>657</v>
      </c>
      <c r="C126" s="101" t="s">
        <v>1785</v>
      </c>
      <c r="D126" s="102" t="s">
        <v>1786</v>
      </c>
      <c r="E126" s="103" t="s">
        <v>353</v>
      </c>
      <c r="F126" s="127">
        <v>5</v>
      </c>
      <c r="G126" s="13"/>
      <c r="H126" s="52">
        <f t="shared" si="19"/>
        <v>0</v>
      </c>
      <c r="I126" s="13"/>
      <c r="J126" s="52">
        <f t="shared" si="18"/>
        <v>0</v>
      </c>
    </row>
    <row r="127" spans="1:10" ht="22.5" x14ac:dyDescent="0.2">
      <c r="A127" s="33"/>
      <c r="B127" s="101" t="s">
        <v>666</v>
      </c>
      <c r="C127" s="101" t="s">
        <v>1706</v>
      </c>
      <c r="D127" s="102" t="s">
        <v>1815</v>
      </c>
      <c r="E127" s="103" t="s">
        <v>371</v>
      </c>
      <c r="F127" s="127">
        <v>1</v>
      </c>
      <c r="G127" s="13"/>
      <c r="H127" s="52">
        <f t="shared" si="19"/>
        <v>0</v>
      </c>
      <c r="I127" s="13"/>
      <c r="J127" s="52">
        <f t="shared" si="18"/>
        <v>0</v>
      </c>
    </row>
    <row r="128" spans="1:10" ht="45" x14ac:dyDescent="0.2">
      <c r="A128" s="33"/>
      <c r="B128" s="101" t="s">
        <v>669</v>
      </c>
      <c r="C128" s="101" t="s">
        <v>1723</v>
      </c>
      <c r="D128" s="102" t="s">
        <v>1724</v>
      </c>
      <c r="E128" s="103" t="s">
        <v>1725</v>
      </c>
      <c r="F128" s="127">
        <v>2</v>
      </c>
      <c r="G128" s="13"/>
      <c r="H128" s="52">
        <f t="shared" si="19"/>
        <v>0</v>
      </c>
      <c r="I128" s="13"/>
      <c r="J128" s="52">
        <f t="shared" si="18"/>
        <v>0</v>
      </c>
    </row>
    <row r="129" spans="1:10" ht="23.25" thickBot="1" x14ac:dyDescent="0.25">
      <c r="A129" s="33"/>
      <c r="B129" s="101" t="s">
        <v>671</v>
      </c>
      <c r="C129" s="101" t="s">
        <v>1726</v>
      </c>
      <c r="D129" s="102" t="s">
        <v>1811</v>
      </c>
      <c r="E129" s="103" t="s">
        <v>353</v>
      </c>
      <c r="F129" s="127">
        <v>2</v>
      </c>
      <c r="G129" s="13"/>
      <c r="H129" s="52">
        <f t="shared" si="19"/>
        <v>0</v>
      </c>
      <c r="I129" s="13"/>
      <c r="J129" s="52">
        <f t="shared" si="18"/>
        <v>0</v>
      </c>
    </row>
    <row r="130" spans="1:10" ht="13.5" thickBot="1" x14ac:dyDescent="0.25">
      <c r="A130" s="33"/>
      <c r="B130" s="98"/>
      <c r="C130" s="99"/>
      <c r="D130" s="100" t="s">
        <v>1816</v>
      </c>
      <c r="E130" s="99"/>
      <c r="F130" s="98"/>
      <c r="G130" s="10"/>
      <c r="H130" s="52">
        <f>SUM(H131:H149)</f>
        <v>0</v>
      </c>
      <c r="I130" s="13"/>
      <c r="J130" s="52">
        <f t="shared" ref="J130:J149" si="20">H130+I130</f>
        <v>0</v>
      </c>
    </row>
    <row r="131" spans="1:10" ht="22.5" x14ac:dyDescent="0.2">
      <c r="A131" s="33"/>
      <c r="B131" s="101" t="s">
        <v>673</v>
      </c>
      <c r="C131" s="101" t="s">
        <v>1817</v>
      </c>
      <c r="D131" s="102" t="s">
        <v>1818</v>
      </c>
      <c r="E131" s="103" t="s">
        <v>371</v>
      </c>
      <c r="F131" s="127">
        <v>1</v>
      </c>
      <c r="G131" s="13"/>
      <c r="H131" s="52">
        <f t="shared" ref="H131:H149" si="21">F131*G131</f>
        <v>0</v>
      </c>
      <c r="I131" s="13"/>
      <c r="J131" s="52">
        <f t="shared" si="20"/>
        <v>0</v>
      </c>
    </row>
    <row r="132" spans="1:10" ht="22.5" x14ac:dyDescent="0.2">
      <c r="A132" s="33"/>
      <c r="B132" s="101" t="s">
        <v>675</v>
      </c>
      <c r="C132" s="101" t="s">
        <v>1706</v>
      </c>
      <c r="D132" s="102" t="s">
        <v>1819</v>
      </c>
      <c r="E132" s="103" t="s">
        <v>371</v>
      </c>
      <c r="F132" s="127">
        <v>1</v>
      </c>
      <c r="G132" s="13"/>
      <c r="H132" s="52">
        <f t="shared" si="21"/>
        <v>0</v>
      </c>
      <c r="I132" s="13"/>
      <c r="J132" s="52">
        <f t="shared" si="20"/>
        <v>0</v>
      </c>
    </row>
    <row r="133" spans="1:10" ht="22.5" x14ac:dyDescent="0.2">
      <c r="A133" s="33"/>
      <c r="B133" s="101" t="s">
        <v>677</v>
      </c>
      <c r="C133" s="101" t="s">
        <v>1709</v>
      </c>
      <c r="D133" s="102" t="s">
        <v>1710</v>
      </c>
      <c r="E133" s="103" t="s">
        <v>438</v>
      </c>
      <c r="F133" s="127">
        <v>52.8</v>
      </c>
      <c r="G133" s="13"/>
      <c r="H133" s="52">
        <f t="shared" si="21"/>
        <v>0</v>
      </c>
      <c r="I133" s="13"/>
      <c r="J133" s="52">
        <f t="shared" si="20"/>
        <v>0</v>
      </c>
    </row>
    <row r="134" spans="1:10" ht="22.5" x14ac:dyDescent="0.2">
      <c r="A134" s="33"/>
      <c r="B134" s="101" t="s">
        <v>679</v>
      </c>
      <c r="C134" s="101" t="s">
        <v>1711</v>
      </c>
      <c r="D134" s="102" t="s">
        <v>1712</v>
      </c>
      <c r="E134" s="103" t="s">
        <v>438</v>
      </c>
      <c r="F134" s="127">
        <v>39.6</v>
      </c>
      <c r="G134" s="13"/>
      <c r="H134" s="52">
        <f t="shared" si="21"/>
        <v>0</v>
      </c>
      <c r="I134" s="13"/>
      <c r="J134" s="52">
        <f t="shared" si="20"/>
        <v>0</v>
      </c>
    </row>
    <row r="135" spans="1:10" ht="22.5" x14ac:dyDescent="0.2">
      <c r="A135" s="33"/>
      <c r="B135" s="101" t="s">
        <v>681</v>
      </c>
      <c r="C135" s="101" t="s">
        <v>1713</v>
      </c>
      <c r="D135" s="102" t="s">
        <v>1714</v>
      </c>
      <c r="E135" s="103" t="s">
        <v>411</v>
      </c>
      <c r="F135" s="127">
        <v>330</v>
      </c>
      <c r="G135" s="13"/>
      <c r="H135" s="52">
        <f t="shared" si="21"/>
        <v>0</v>
      </c>
      <c r="I135" s="13"/>
      <c r="J135" s="52">
        <f t="shared" si="20"/>
        <v>0</v>
      </c>
    </row>
    <row r="136" spans="1:10" ht="22.5" x14ac:dyDescent="0.2">
      <c r="A136" s="33"/>
      <c r="B136" s="101" t="s">
        <v>684</v>
      </c>
      <c r="C136" s="101" t="s">
        <v>1715</v>
      </c>
      <c r="D136" s="102" t="s">
        <v>1771</v>
      </c>
      <c r="E136" s="103" t="s">
        <v>411</v>
      </c>
      <c r="F136" s="127">
        <v>7</v>
      </c>
      <c r="G136" s="13"/>
      <c r="H136" s="52">
        <f t="shared" si="21"/>
        <v>0</v>
      </c>
      <c r="I136" s="13"/>
      <c r="J136" s="52">
        <f t="shared" si="20"/>
        <v>0</v>
      </c>
    </row>
    <row r="137" spans="1:10" ht="22.5" x14ac:dyDescent="0.2">
      <c r="A137" s="33"/>
      <c r="B137" s="101" t="s">
        <v>686</v>
      </c>
      <c r="C137" s="101" t="s">
        <v>1715</v>
      </c>
      <c r="D137" s="102" t="s">
        <v>1716</v>
      </c>
      <c r="E137" s="103" t="s">
        <v>411</v>
      </c>
      <c r="F137" s="127">
        <v>7</v>
      </c>
      <c r="G137" s="13"/>
      <c r="H137" s="52">
        <f t="shared" si="21"/>
        <v>0</v>
      </c>
      <c r="I137" s="13"/>
      <c r="J137" s="52">
        <f t="shared" si="20"/>
        <v>0</v>
      </c>
    </row>
    <row r="138" spans="1:10" ht="22.5" x14ac:dyDescent="0.2">
      <c r="A138" s="33"/>
      <c r="B138" s="101" t="s">
        <v>687</v>
      </c>
      <c r="C138" s="101" t="s">
        <v>1741</v>
      </c>
      <c r="D138" s="102" t="s">
        <v>1742</v>
      </c>
      <c r="E138" s="103" t="s">
        <v>438</v>
      </c>
      <c r="F138" s="127">
        <v>12</v>
      </c>
      <c r="G138" s="13"/>
      <c r="H138" s="52">
        <f t="shared" si="21"/>
        <v>0</v>
      </c>
      <c r="I138" s="13"/>
      <c r="J138" s="52">
        <f t="shared" si="20"/>
        <v>0</v>
      </c>
    </row>
    <row r="139" spans="1:10" ht="22.5" x14ac:dyDescent="0.2">
      <c r="A139" s="33"/>
      <c r="B139" s="101" t="s">
        <v>693</v>
      </c>
      <c r="C139" s="101" t="s">
        <v>1743</v>
      </c>
      <c r="D139" s="102" t="s">
        <v>1744</v>
      </c>
      <c r="E139" s="103" t="s">
        <v>1745</v>
      </c>
      <c r="F139" s="127">
        <v>3</v>
      </c>
      <c r="G139" s="13"/>
      <c r="H139" s="52">
        <f t="shared" si="21"/>
        <v>0</v>
      </c>
      <c r="I139" s="13"/>
      <c r="J139" s="52">
        <f t="shared" si="20"/>
        <v>0</v>
      </c>
    </row>
    <row r="140" spans="1:10" ht="22.5" x14ac:dyDescent="0.2">
      <c r="A140" s="33"/>
      <c r="B140" s="101" t="s">
        <v>699</v>
      </c>
      <c r="C140" s="101" t="s">
        <v>1746</v>
      </c>
      <c r="D140" s="102" t="s">
        <v>1800</v>
      </c>
      <c r="E140" s="103" t="s">
        <v>411</v>
      </c>
      <c r="F140" s="127">
        <v>23</v>
      </c>
      <c r="G140" s="13"/>
      <c r="H140" s="52">
        <f t="shared" si="21"/>
        <v>0</v>
      </c>
      <c r="I140" s="13"/>
      <c r="J140" s="52">
        <f t="shared" si="20"/>
        <v>0</v>
      </c>
    </row>
    <row r="141" spans="1:10" ht="22.5" x14ac:dyDescent="0.2">
      <c r="A141" s="33"/>
      <c r="B141" s="101" t="s">
        <v>701</v>
      </c>
      <c r="C141" s="101" t="s">
        <v>1717</v>
      </c>
      <c r="D141" s="102" t="s">
        <v>1820</v>
      </c>
      <c r="E141" s="103" t="s">
        <v>411</v>
      </c>
      <c r="F141" s="127">
        <v>128</v>
      </c>
      <c r="G141" s="13"/>
      <c r="H141" s="52">
        <f t="shared" si="21"/>
        <v>0</v>
      </c>
      <c r="I141" s="13"/>
      <c r="J141" s="52">
        <f t="shared" si="20"/>
        <v>0</v>
      </c>
    </row>
    <row r="142" spans="1:10" ht="22.5" x14ac:dyDescent="0.2">
      <c r="A142" s="33"/>
      <c r="B142" s="101" t="s">
        <v>703</v>
      </c>
      <c r="C142" s="101" t="s">
        <v>1719</v>
      </c>
      <c r="D142" s="102" t="s">
        <v>1821</v>
      </c>
      <c r="E142" s="103" t="s">
        <v>411</v>
      </c>
      <c r="F142" s="127">
        <v>32</v>
      </c>
      <c r="G142" s="13"/>
      <c r="H142" s="52">
        <f t="shared" si="21"/>
        <v>0</v>
      </c>
      <c r="I142" s="13"/>
      <c r="J142" s="52">
        <f t="shared" si="20"/>
        <v>0</v>
      </c>
    </row>
    <row r="143" spans="1:10" ht="22.5" x14ac:dyDescent="0.2">
      <c r="A143" s="33"/>
      <c r="B143" s="101" t="s">
        <v>706</v>
      </c>
      <c r="C143" s="101" t="s">
        <v>1719</v>
      </c>
      <c r="D143" s="102" t="s">
        <v>1822</v>
      </c>
      <c r="E143" s="103" t="s">
        <v>411</v>
      </c>
      <c r="F143" s="127">
        <v>5</v>
      </c>
      <c r="G143" s="13"/>
      <c r="H143" s="52"/>
      <c r="I143" s="13"/>
      <c r="J143" s="52"/>
    </row>
    <row r="144" spans="1:10" ht="33.75" x14ac:dyDescent="0.2">
      <c r="A144" s="33"/>
      <c r="B144" s="101" t="s">
        <v>709</v>
      </c>
      <c r="C144" s="101" t="s">
        <v>1721</v>
      </c>
      <c r="D144" s="102" t="s">
        <v>1823</v>
      </c>
      <c r="E144" s="103" t="s">
        <v>353</v>
      </c>
      <c r="F144" s="127">
        <v>2</v>
      </c>
      <c r="G144" s="13"/>
      <c r="H144" s="52">
        <f t="shared" si="21"/>
        <v>0</v>
      </c>
      <c r="I144" s="13"/>
      <c r="J144" s="52">
        <f t="shared" si="20"/>
        <v>0</v>
      </c>
    </row>
    <row r="145" spans="1:10" ht="33.75" x14ac:dyDescent="0.2">
      <c r="A145" s="33"/>
      <c r="B145" s="101" t="s">
        <v>716</v>
      </c>
      <c r="C145" s="101" t="s">
        <v>1721</v>
      </c>
      <c r="D145" s="102" t="s">
        <v>1824</v>
      </c>
      <c r="E145" s="103" t="s">
        <v>353</v>
      </c>
      <c r="F145" s="127">
        <v>2</v>
      </c>
      <c r="G145" s="13"/>
      <c r="H145" s="52">
        <f t="shared" si="21"/>
        <v>0</v>
      </c>
      <c r="I145" s="13"/>
      <c r="J145" s="52">
        <f t="shared" si="20"/>
        <v>0</v>
      </c>
    </row>
    <row r="146" spans="1:10" ht="45" x14ac:dyDescent="0.2">
      <c r="A146" s="33"/>
      <c r="B146" s="101" t="s">
        <v>720</v>
      </c>
      <c r="C146" s="101" t="s">
        <v>1723</v>
      </c>
      <c r="D146" s="102" t="s">
        <v>1724</v>
      </c>
      <c r="E146" s="103" t="s">
        <v>1725</v>
      </c>
      <c r="F146" s="127">
        <v>4</v>
      </c>
      <c r="G146" s="13"/>
      <c r="H146" s="52">
        <f t="shared" si="21"/>
        <v>0</v>
      </c>
      <c r="I146" s="13"/>
      <c r="J146" s="52">
        <f t="shared" si="20"/>
        <v>0</v>
      </c>
    </row>
    <row r="147" spans="1:10" ht="22.5" x14ac:dyDescent="0.2">
      <c r="A147" s="33"/>
      <c r="B147" s="101" t="s">
        <v>722</v>
      </c>
      <c r="C147" s="101" t="s">
        <v>1825</v>
      </c>
      <c r="D147" s="102" t="s">
        <v>1826</v>
      </c>
      <c r="E147" s="103" t="s">
        <v>1827</v>
      </c>
      <c r="F147" s="127">
        <v>1</v>
      </c>
      <c r="G147" s="13"/>
      <c r="H147" s="52">
        <f t="shared" si="21"/>
        <v>0</v>
      </c>
      <c r="I147" s="13"/>
      <c r="J147" s="52">
        <f t="shared" si="20"/>
        <v>0</v>
      </c>
    </row>
    <row r="148" spans="1:10" ht="22.5" x14ac:dyDescent="0.2">
      <c r="A148" s="33"/>
      <c r="B148" s="101" t="s">
        <v>723</v>
      </c>
      <c r="C148" s="101" t="s">
        <v>1828</v>
      </c>
      <c r="D148" s="102" t="s">
        <v>1829</v>
      </c>
      <c r="E148" s="103" t="s">
        <v>353</v>
      </c>
      <c r="F148" s="127">
        <v>1</v>
      </c>
      <c r="G148" s="13"/>
      <c r="H148" s="52">
        <f t="shared" si="21"/>
        <v>0</v>
      </c>
      <c r="I148" s="13"/>
      <c r="J148" s="52">
        <f t="shared" si="20"/>
        <v>0</v>
      </c>
    </row>
    <row r="149" spans="1:10" ht="23.25" thickBot="1" x14ac:dyDescent="0.25">
      <c r="A149" s="33"/>
      <c r="B149" s="101" t="s">
        <v>724</v>
      </c>
      <c r="C149" s="101" t="s">
        <v>1726</v>
      </c>
      <c r="D149" s="102" t="s">
        <v>1830</v>
      </c>
      <c r="E149" s="103" t="s">
        <v>353</v>
      </c>
      <c r="F149" s="127">
        <v>2</v>
      </c>
      <c r="G149" s="13"/>
      <c r="H149" s="52">
        <f t="shared" si="21"/>
        <v>0</v>
      </c>
      <c r="I149" s="13"/>
      <c r="J149" s="52">
        <f t="shared" si="20"/>
        <v>0</v>
      </c>
    </row>
    <row r="150" spans="1:10" ht="13.5" thickBot="1" x14ac:dyDescent="0.25">
      <c r="A150" s="33"/>
      <c r="B150" s="98"/>
      <c r="C150" s="99"/>
      <c r="D150" s="100" t="s">
        <v>1831</v>
      </c>
      <c r="E150" s="99"/>
      <c r="F150" s="98"/>
      <c r="G150" s="10"/>
      <c r="H150" s="52">
        <f>SUM(H151:H166)</f>
        <v>0</v>
      </c>
      <c r="I150" s="13"/>
      <c r="J150" s="52">
        <f t="shared" ref="J150:J166" si="22">H150+I150</f>
        <v>0</v>
      </c>
    </row>
    <row r="151" spans="1:10" ht="22.5" x14ac:dyDescent="0.2">
      <c r="A151" s="33"/>
      <c r="B151" s="101" t="s">
        <v>727</v>
      </c>
      <c r="C151" s="101" t="s">
        <v>1709</v>
      </c>
      <c r="D151" s="102" t="s">
        <v>1710</v>
      </c>
      <c r="E151" s="103" t="s">
        <v>438</v>
      </c>
      <c r="F151" s="127">
        <v>57.6</v>
      </c>
      <c r="G151" s="13"/>
      <c r="H151" s="52">
        <f t="shared" ref="H151:H166" si="23">F151*G151</f>
        <v>0</v>
      </c>
      <c r="I151" s="13"/>
      <c r="J151" s="52">
        <f t="shared" si="22"/>
        <v>0</v>
      </c>
    </row>
    <row r="152" spans="1:10" ht="22.5" x14ac:dyDescent="0.2">
      <c r="A152" s="33"/>
      <c r="B152" s="101" t="s">
        <v>732</v>
      </c>
      <c r="C152" s="101" t="s">
        <v>1711</v>
      </c>
      <c r="D152" s="102" t="s">
        <v>1712</v>
      </c>
      <c r="E152" s="103" t="s">
        <v>438</v>
      </c>
      <c r="F152" s="127">
        <v>43.2</v>
      </c>
      <c r="G152" s="13"/>
      <c r="H152" s="52">
        <f t="shared" si="23"/>
        <v>0</v>
      </c>
      <c r="I152" s="13"/>
      <c r="J152" s="52">
        <f t="shared" si="22"/>
        <v>0</v>
      </c>
    </row>
    <row r="153" spans="1:10" ht="22.5" x14ac:dyDescent="0.2">
      <c r="A153" s="33"/>
      <c r="B153" s="101" t="s">
        <v>735</v>
      </c>
      <c r="C153" s="101" t="s">
        <v>1713</v>
      </c>
      <c r="D153" s="102" t="s">
        <v>1714</v>
      </c>
      <c r="E153" s="103" t="s">
        <v>411</v>
      </c>
      <c r="F153" s="127">
        <v>360</v>
      </c>
      <c r="G153" s="13"/>
      <c r="H153" s="52">
        <f t="shared" si="23"/>
        <v>0</v>
      </c>
      <c r="I153" s="13"/>
      <c r="J153" s="52">
        <f t="shared" si="22"/>
        <v>0</v>
      </c>
    </row>
    <row r="154" spans="1:10" ht="22.5" x14ac:dyDescent="0.2">
      <c r="A154" s="33"/>
      <c r="B154" s="101" t="s">
        <v>737</v>
      </c>
      <c r="C154" s="101" t="s">
        <v>1715</v>
      </c>
      <c r="D154" s="102" t="s">
        <v>1771</v>
      </c>
      <c r="E154" s="103" t="s">
        <v>411</v>
      </c>
      <c r="F154" s="127">
        <v>21</v>
      </c>
      <c r="G154" s="13"/>
      <c r="H154" s="52">
        <f t="shared" si="23"/>
        <v>0</v>
      </c>
      <c r="I154" s="13"/>
      <c r="J154" s="52">
        <f t="shared" si="22"/>
        <v>0</v>
      </c>
    </row>
    <row r="155" spans="1:10" ht="22.5" x14ac:dyDescent="0.2">
      <c r="A155" s="33"/>
      <c r="B155" s="101" t="s">
        <v>739</v>
      </c>
      <c r="C155" s="101" t="s">
        <v>1741</v>
      </c>
      <c r="D155" s="102" t="s">
        <v>1742</v>
      </c>
      <c r="E155" s="103" t="s">
        <v>438</v>
      </c>
      <c r="F155" s="127">
        <v>12</v>
      </c>
      <c r="G155" s="13"/>
      <c r="H155" s="52">
        <f t="shared" si="23"/>
        <v>0</v>
      </c>
      <c r="I155" s="13"/>
      <c r="J155" s="52">
        <f t="shared" si="22"/>
        <v>0</v>
      </c>
    </row>
    <row r="156" spans="1:10" ht="22.5" x14ac:dyDescent="0.2">
      <c r="A156" s="33"/>
      <c r="B156" s="101" t="s">
        <v>741</v>
      </c>
      <c r="C156" s="101" t="s">
        <v>1743</v>
      </c>
      <c r="D156" s="102" t="s">
        <v>1744</v>
      </c>
      <c r="E156" s="103" t="s">
        <v>1745</v>
      </c>
      <c r="F156" s="127">
        <v>3</v>
      </c>
      <c r="G156" s="13"/>
      <c r="H156" s="52">
        <f t="shared" si="23"/>
        <v>0</v>
      </c>
      <c r="I156" s="13"/>
      <c r="J156" s="52">
        <f t="shared" si="22"/>
        <v>0</v>
      </c>
    </row>
    <row r="157" spans="1:10" ht="22.5" x14ac:dyDescent="0.2">
      <c r="A157" s="33"/>
      <c r="B157" s="101" t="s">
        <v>742</v>
      </c>
      <c r="C157" s="101" t="s">
        <v>1746</v>
      </c>
      <c r="D157" s="102" t="s">
        <v>1800</v>
      </c>
      <c r="E157" s="103" t="s">
        <v>411</v>
      </c>
      <c r="F157" s="127">
        <v>27</v>
      </c>
      <c r="G157" s="13"/>
      <c r="H157" s="52">
        <f t="shared" si="23"/>
        <v>0</v>
      </c>
      <c r="I157" s="13"/>
      <c r="J157" s="52">
        <f t="shared" si="22"/>
        <v>0</v>
      </c>
    </row>
    <row r="158" spans="1:10" ht="22.5" x14ac:dyDescent="0.2">
      <c r="A158" s="33"/>
      <c r="B158" s="101" t="s">
        <v>743</v>
      </c>
      <c r="C158" s="101" t="s">
        <v>1813</v>
      </c>
      <c r="D158" s="102" t="s">
        <v>1832</v>
      </c>
      <c r="E158" s="103" t="s">
        <v>411</v>
      </c>
      <c r="F158" s="127">
        <v>41</v>
      </c>
      <c r="G158" s="13"/>
      <c r="H158" s="52">
        <f t="shared" si="23"/>
        <v>0</v>
      </c>
      <c r="I158" s="13"/>
      <c r="J158" s="52">
        <f t="shared" si="22"/>
        <v>0</v>
      </c>
    </row>
    <row r="159" spans="1:10" ht="22.5" x14ac:dyDescent="0.2">
      <c r="A159" s="33"/>
      <c r="B159" s="101" t="s">
        <v>747</v>
      </c>
      <c r="C159" s="101" t="s">
        <v>1813</v>
      </c>
      <c r="D159" s="102" t="s">
        <v>1833</v>
      </c>
      <c r="E159" s="103" t="s">
        <v>411</v>
      </c>
      <c r="F159" s="127">
        <v>91</v>
      </c>
      <c r="G159" s="13"/>
      <c r="H159" s="52">
        <f t="shared" si="23"/>
        <v>0</v>
      </c>
      <c r="I159" s="13"/>
      <c r="J159" s="52">
        <f t="shared" si="22"/>
        <v>0</v>
      </c>
    </row>
    <row r="160" spans="1:10" ht="22.5" x14ac:dyDescent="0.2">
      <c r="A160" s="33"/>
      <c r="B160" s="101" t="s">
        <v>749</v>
      </c>
      <c r="C160" s="101" t="s">
        <v>1774</v>
      </c>
      <c r="D160" s="102" t="s">
        <v>1834</v>
      </c>
      <c r="E160" s="103" t="s">
        <v>411</v>
      </c>
      <c r="F160" s="127">
        <v>24</v>
      </c>
      <c r="G160" s="13"/>
      <c r="H160" s="52">
        <f t="shared" si="23"/>
        <v>0</v>
      </c>
      <c r="I160" s="13"/>
      <c r="J160" s="52">
        <f t="shared" si="22"/>
        <v>0</v>
      </c>
    </row>
    <row r="161" spans="1:10" ht="22.5" x14ac:dyDescent="0.2">
      <c r="A161" s="33"/>
      <c r="B161" s="101" t="s">
        <v>751</v>
      </c>
      <c r="C161" s="101" t="s">
        <v>1774</v>
      </c>
      <c r="D161" s="102" t="s">
        <v>1835</v>
      </c>
      <c r="E161" s="103" t="s">
        <v>411</v>
      </c>
      <c r="F161" s="127">
        <v>24</v>
      </c>
      <c r="G161" s="13"/>
      <c r="H161" s="52">
        <f t="shared" si="23"/>
        <v>0</v>
      </c>
      <c r="I161" s="13"/>
      <c r="J161" s="52">
        <f t="shared" si="22"/>
        <v>0</v>
      </c>
    </row>
    <row r="162" spans="1:10" ht="33.75" x14ac:dyDescent="0.2">
      <c r="A162" s="33"/>
      <c r="B162" s="101" t="s">
        <v>753</v>
      </c>
      <c r="C162" s="101" t="s">
        <v>1836</v>
      </c>
      <c r="D162" s="102" t="s">
        <v>1837</v>
      </c>
      <c r="E162" s="103" t="s">
        <v>353</v>
      </c>
      <c r="F162" s="127">
        <v>4</v>
      </c>
      <c r="G162" s="13"/>
      <c r="H162" s="52">
        <f t="shared" si="23"/>
        <v>0</v>
      </c>
      <c r="I162" s="13"/>
      <c r="J162" s="52">
        <f t="shared" si="22"/>
        <v>0</v>
      </c>
    </row>
    <row r="163" spans="1:10" ht="33.75" x14ac:dyDescent="0.2">
      <c r="A163" s="33"/>
      <c r="B163" s="101" t="s">
        <v>755</v>
      </c>
      <c r="C163" s="101" t="s">
        <v>1836</v>
      </c>
      <c r="D163" s="102" t="s">
        <v>1838</v>
      </c>
      <c r="E163" s="103" t="s">
        <v>353</v>
      </c>
      <c r="F163" s="127">
        <v>4</v>
      </c>
      <c r="G163" s="13"/>
      <c r="H163" s="52">
        <f t="shared" si="23"/>
        <v>0</v>
      </c>
      <c r="I163" s="13"/>
      <c r="J163" s="52">
        <f t="shared" si="22"/>
        <v>0</v>
      </c>
    </row>
    <row r="164" spans="1:10" ht="45" x14ac:dyDescent="0.2">
      <c r="A164" s="33"/>
      <c r="B164" s="101" t="s">
        <v>756</v>
      </c>
      <c r="C164" s="101" t="s">
        <v>1723</v>
      </c>
      <c r="D164" s="102" t="s">
        <v>1724</v>
      </c>
      <c r="E164" s="103" t="s">
        <v>1725</v>
      </c>
      <c r="F164" s="127">
        <v>6</v>
      </c>
      <c r="G164" s="13"/>
      <c r="H164" s="52">
        <f t="shared" si="23"/>
        <v>0</v>
      </c>
      <c r="I164" s="13"/>
      <c r="J164" s="52">
        <f t="shared" si="22"/>
        <v>0</v>
      </c>
    </row>
    <row r="165" spans="1:10" ht="22.5" x14ac:dyDescent="0.2">
      <c r="A165" s="33"/>
      <c r="B165" s="101" t="s">
        <v>757</v>
      </c>
      <c r="C165" s="101" t="s">
        <v>1825</v>
      </c>
      <c r="D165" s="102" t="s">
        <v>1826</v>
      </c>
      <c r="E165" s="103" t="s">
        <v>1827</v>
      </c>
      <c r="F165" s="127">
        <v>3</v>
      </c>
      <c r="G165" s="13"/>
      <c r="H165" s="52">
        <f t="shared" si="23"/>
        <v>0</v>
      </c>
      <c r="I165" s="13"/>
      <c r="J165" s="52">
        <f t="shared" si="22"/>
        <v>0</v>
      </c>
    </row>
    <row r="166" spans="1:10" ht="23.25" thickBot="1" x14ac:dyDescent="0.25">
      <c r="A166" s="33"/>
      <c r="B166" s="101" t="s">
        <v>763</v>
      </c>
      <c r="C166" s="101" t="s">
        <v>1726</v>
      </c>
      <c r="D166" s="102" t="s">
        <v>1811</v>
      </c>
      <c r="E166" s="103" t="s">
        <v>353</v>
      </c>
      <c r="F166" s="127">
        <v>6</v>
      </c>
      <c r="G166" s="13"/>
      <c r="H166" s="52">
        <f t="shared" si="23"/>
        <v>0</v>
      </c>
      <c r="I166" s="13"/>
      <c r="J166" s="52">
        <f t="shared" si="22"/>
        <v>0</v>
      </c>
    </row>
    <row r="167" spans="1:10" ht="13.5" thickBot="1" x14ac:dyDescent="0.25">
      <c r="A167" s="33"/>
      <c r="B167" s="98"/>
      <c r="C167" s="99"/>
      <c r="D167" s="100" t="s">
        <v>1839</v>
      </c>
      <c r="E167" s="99"/>
      <c r="F167" s="98"/>
      <c r="G167" s="10"/>
      <c r="H167" s="52">
        <f>SUM(H168:H172)</f>
        <v>0</v>
      </c>
      <c r="I167" s="13"/>
      <c r="J167" s="52">
        <f t="shared" ref="J167:J172" si="24">H167+I167</f>
        <v>0</v>
      </c>
    </row>
    <row r="168" spans="1:10" ht="33.75" x14ac:dyDescent="0.2">
      <c r="A168" s="33"/>
      <c r="B168" s="101" t="s">
        <v>764</v>
      </c>
      <c r="C168" s="101" t="s">
        <v>1840</v>
      </c>
      <c r="D168" s="102" t="s">
        <v>1841</v>
      </c>
      <c r="E168" s="103" t="s">
        <v>371</v>
      </c>
      <c r="F168" s="127">
        <v>1</v>
      </c>
      <c r="G168" s="13"/>
      <c r="H168" s="52">
        <f t="shared" ref="H168:H172" si="25">F168*G168</f>
        <v>0</v>
      </c>
      <c r="I168" s="13"/>
      <c r="J168" s="52">
        <f t="shared" si="24"/>
        <v>0</v>
      </c>
    </row>
    <row r="169" spans="1:10" ht="33.75" x14ac:dyDescent="0.2">
      <c r="A169" s="33"/>
      <c r="B169" s="101" t="s">
        <v>768</v>
      </c>
      <c r="C169" s="101" t="s">
        <v>1840</v>
      </c>
      <c r="D169" s="102" t="s">
        <v>1842</v>
      </c>
      <c r="E169" s="103" t="s">
        <v>371</v>
      </c>
      <c r="F169" s="127">
        <v>1</v>
      </c>
      <c r="G169" s="13"/>
      <c r="H169" s="52">
        <f t="shared" si="25"/>
        <v>0</v>
      </c>
      <c r="I169" s="13"/>
      <c r="J169" s="52">
        <f t="shared" si="24"/>
        <v>0</v>
      </c>
    </row>
    <row r="170" spans="1:10" ht="33.75" x14ac:dyDescent="0.2">
      <c r="A170" s="33"/>
      <c r="B170" s="101" t="s">
        <v>770</v>
      </c>
      <c r="C170" s="101" t="s">
        <v>1840</v>
      </c>
      <c r="D170" s="102" t="s">
        <v>1843</v>
      </c>
      <c r="E170" s="103" t="s">
        <v>371</v>
      </c>
      <c r="F170" s="127">
        <v>1</v>
      </c>
      <c r="G170" s="13"/>
      <c r="H170" s="52">
        <f t="shared" si="25"/>
        <v>0</v>
      </c>
      <c r="I170" s="13"/>
      <c r="J170" s="52">
        <f t="shared" si="24"/>
        <v>0</v>
      </c>
    </row>
    <row r="171" spans="1:10" ht="33.75" x14ac:dyDescent="0.2">
      <c r="A171" s="33"/>
      <c r="B171" s="101" t="s">
        <v>771</v>
      </c>
      <c r="C171" s="101" t="s">
        <v>1840</v>
      </c>
      <c r="D171" s="102" t="s">
        <v>1844</v>
      </c>
      <c r="E171" s="103" t="s">
        <v>371</v>
      </c>
      <c r="F171" s="127">
        <v>1</v>
      </c>
      <c r="G171" s="13"/>
      <c r="H171" s="52">
        <f t="shared" si="25"/>
        <v>0</v>
      </c>
      <c r="I171" s="13"/>
      <c r="J171" s="52">
        <f t="shared" si="24"/>
        <v>0</v>
      </c>
    </row>
    <row r="172" spans="1:10" ht="34.5" thickBot="1" x14ac:dyDescent="0.25">
      <c r="A172" s="33"/>
      <c r="B172" s="101" t="s">
        <v>773</v>
      </c>
      <c r="C172" s="101" t="s">
        <v>1840</v>
      </c>
      <c r="D172" s="102" t="s">
        <v>1845</v>
      </c>
      <c r="E172" s="103" t="s">
        <v>371</v>
      </c>
      <c r="F172" s="127">
        <v>1</v>
      </c>
      <c r="G172" s="13"/>
      <c r="H172" s="52">
        <f t="shared" si="25"/>
        <v>0</v>
      </c>
      <c r="I172" s="13"/>
      <c r="J172" s="52">
        <f t="shared" si="24"/>
        <v>0</v>
      </c>
    </row>
    <row r="173" spans="1:10" ht="13.5" thickBot="1" x14ac:dyDescent="0.25">
      <c r="A173" s="33"/>
      <c r="B173" s="98"/>
      <c r="C173" s="99"/>
      <c r="D173" s="100" t="s">
        <v>1846</v>
      </c>
      <c r="E173" s="99"/>
      <c r="F173" s="98"/>
      <c r="G173" s="10"/>
      <c r="H173" s="52">
        <f>H174+H187</f>
        <v>0</v>
      </c>
      <c r="I173" s="13"/>
      <c r="J173" s="52">
        <f t="shared" ref="J173:J195" si="26">H173+I173</f>
        <v>0</v>
      </c>
    </row>
    <row r="174" spans="1:10" ht="13.5" thickBot="1" x14ac:dyDescent="0.25">
      <c r="A174" s="33"/>
      <c r="B174" s="106"/>
      <c r="C174" s="106"/>
      <c r="D174" s="105" t="s">
        <v>1847</v>
      </c>
      <c r="E174" s="106"/>
      <c r="F174" s="107"/>
      <c r="G174" s="10"/>
      <c r="H174" s="52">
        <f>SUM(H175:H186)</f>
        <v>0</v>
      </c>
      <c r="I174" s="13"/>
      <c r="J174" s="52">
        <f t="shared" si="26"/>
        <v>0</v>
      </c>
    </row>
    <row r="175" spans="1:10" ht="22.5" x14ac:dyDescent="0.2">
      <c r="A175" s="33"/>
      <c r="B175" s="101" t="s">
        <v>775</v>
      </c>
      <c r="C175" s="101" t="s">
        <v>1709</v>
      </c>
      <c r="D175" s="102" t="s">
        <v>1710</v>
      </c>
      <c r="E175" s="103" t="s">
        <v>438</v>
      </c>
      <c r="F175" s="104">
        <v>42</v>
      </c>
      <c r="G175" s="13"/>
      <c r="H175" s="52">
        <f t="shared" ref="H175:H195" si="27">F175*G175</f>
        <v>0</v>
      </c>
      <c r="I175" s="13"/>
      <c r="J175" s="52">
        <f t="shared" si="26"/>
        <v>0</v>
      </c>
    </row>
    <row r="176" spans="1:10" ht="22.5" x14ac:dyDescent="0.2">
      <c r="A176" s="33"/>
      <c r="B176" s="101" t="s">
        <v>777</v>
      </c>
      <c r="C176" s="101" t="s">
        <v>1711</v>
      </c>
      <c r="D176" s="102" t="s">
        <v>1712</v>
      </c>
      <c r="E176" s="103" t="s">
        <v>438</v>
      </c>
      <c r="F176" s="104">
        <v>33.6</v>
      </c>
      <c r="G176" s="13"/>
      <c r="H176" s="52">
        <f t="shared" si="27"/>
        <v>0</v>
      </c>
      <c r="I176" s="13"/>
      <c r="J176" s="52">
        <f t="shared" si="26"/>
        <v>0</v>
      </c>
    </row>
    <row r="177" spans="1:10" ht="22.5" x14ac:dyDescent="0.2">
      <c r="A177" s="33"/>
      <c r="B177" s="101" t="s">
        <v>779</v>
      </c>
      <c r="C177" s="101" t="s">
        <v>1713</v>
      </c>
      <c r="D177" s="102" t="s">
        <v>1714</v>
      </c>
      <c r="E177" s="103" t="s">
        <v>411</v>
      </c>
      <c r="F177" s="104">
        <v>210</v>
      </c>
      <c r="G177" s="13"/>
      <c r="H177" s="52">
        <f t="shared" si="27"/>
        <v>0</v>
      </c>
      <c r="I177" s="13"/>
      <c r="J177" s="52">
        <f t="shared" si="26"/>
        <v>0</v>
      </c>
    </row>
    <row r="178" spans="1:10" ht="22.5" x14ac:dyDescent="0.2">
      <c r="A178" s="33"/>
      <c r="B178" s="101" t="s">
        <v>781</v>
      </c>
      <c r="C178" s="101" t="s">
        <v>1715</v>
      </c>
      <c r="D178" s="102" t="s">
        <v>1848</v>
      </c>
      <c r="E178" s="103" t="s">
        <v>411</v>
      </c>
      <c r="F178" s="104">
        <v>24</v>
      </c>
      <c r="G178" s="13"/>
      <c r="H178" s="52">
        <f t="shared" si="27"/>
        <v>0</v>
      </c>
      <c r="I178" s="13"/>
      <c r="J178" s="52">
        <f t="shared" si="26"/>
        <v>0</v>
      </c>
    </row>
    <row r="179" spans="1:10" ht="22.5" x14ac:dyDescent="0.2">
      <c r="A179" s="33"/>
      <c r="B179" s="101" t="s">
        <v>783</v>
      </c>
      <c r="C179" s="101" t="s">
        <v>1715</v>
      </c>
      <c r="D179" s="102" t="s">
        <v>1849</v>
      </c>
      <c r="E179" s="103" t="s">
        <v>411</v>
      </c>
      <c r="F179" s="104">
        <v>2</v>
      </c>
      <c r="G179" s="13"/>
      <c r="H179" s="52">
        <f t="shared" si="27"/>
        <v>0</v>
      </c>
      <c r="I179" s="13"/>
      <c r="J179" s="52">
        <f t="shared" si="26"/>
        <v>0</v>
      </c>
    </row>
    <row r="180" spans="1:10" ht="22.5" x14ac:dyDescent="0.2">
      <c r="A180" s="33"/>
      <c r="B180" s="101" t="s">
        <v>785</v>
      </c>
      <c r="C180" s="101" t="s">
        <v>1813</v>
      </c>
      <c r="D180" s="102" t="s">
        <v>1850</v>
      </c>
      <c r="E180" s="103" t="s">
        <v>411</v>
      </c>
      <c r="F180" s="104">
        <v>226</v>
      </c>
      <c r="G180" s="13"/>
      <c r="H180" s="52">
        <f t="shared" si="27"/>
        <v>0</v>
      </c>
      <c r="I180" s="13"/>
      <c r="J180" s="52">
        <f t="shared" si="26"/>
        <v>0</v>
      </c>
    </row>
    <row r="181" spans="1:10" ht="22.5" x14ac:dyDescent="0.2">
      <c r="A181" s="33"/>
      <c r="B181" s="101" t="s">
        <v>787</v>
      </c>
      <c r="C181" s="101" t="s">
        <v>1774</v>
      </c>
      <c r="D181" s="102" t="s">
        <v>1851</v>
      </c>
      <c r="E181" s="103" t="s">
        <v>411</v>
      </c>
      <c r="F181" s="104">
        <v>84</v>
      </c>
      <c r="G181" s="13"/>
      <c r="H181" s="52">
        <f t="shared" si="27"/>
        <v>0</v>
      </c>
      <c r="I181" s="13"/>
      <c r="J181" s="52">
        <f t="shared" si="26"/>
        <v>0</v>
      </c>
    </row>
    <row r="182" spans="1:10" ht="33.75" x14ac:dyDescent="0.2">
      <c r="A182" s="33"/>
      <c r="B182" s="101" t="s">
        <v>789</v>
      </c>
      <c r="C182" s="101" t="s">
        <v>1852</v>
      </c>
      <c r="D182" s="102" t="s">
        <v>1853</v>
      </c>
      <c r="E182" s="103" t="s">
        <v>353</v>
      </c>
      <c r="F182" s="104">
        <v>12</v>
      </c>
      <c r="G182" s="13"/>
      <c r="H182" s="52">
        <f t="shared" si="27"/>
        <v>0</v>
      </c>
      <c r="I182" s="13"/>
      <c r="J182" s="52">
        <f t="shared" si="26"/>
        <v>0</v>
      </c>
    </row>
    <row r="183" spans="1:10" ht="22.5" x14ac:dyDescent="0.2">
      <c r="A183" s="33"/>
      <c r="B183" s="101" t="s">
        <v>791</v>
      </c>
      <c r="C183" s="101" t="s">
        <v>1781</v>
      </c>
      <c r="D183" s="102" t="s">
        <v>1854</v>
      </c>
      <c r="E183" s="103" t="s">
        <v>411</v>
      </c>
      <c r="F183" s="104">
        <v>105</v>
      </c>
      <c r="G183" s="13"/>
      <c r="H183" s="52">
        <f t="shared" si="27"/>
        <v>0</v>
      </c>
      <c r="I183" s="13"/>
      <c r="J183" s="52">
        <f t="shared" si="26"/>
        <v>0</v>
      </c>
    </row>
    <row r="184" spans="1:10" ht="45" x14ac:dyDescent="0.2">
      <c r="A184" s="33"/>
      <c r="B184" s="101" t="s">
        <v>793</v>
      </c>
      <c r="C184" s="101" t="s">
        <v>1723</v>
      </c>
      <c r="D184" s="102" t="s">
        <v>1855</v>
      </c>
      <c r="E184" s="103" t="s">
        <v>1725</v>
      </c>
      <c r="F184" s="104">
        <v>9</v>
      </c>
      <c r="G184" s="13"/>
      <c r="H184" s="52">
        <f t="shared" si="27"/>
        <v>0</v>
      </c>
      <c r="I184" s="13"/>
      <c r="J184" s="52">
        <f t="shared" si="26"/>
        <v>0</v>
      </c>
    </row>
    <row r="185" spans="1:10" ht="22.5" x14ac:dyDescent="0.2">
      <c r="A185" s="33"/>
      <c r="B185" s="101" t="s">
        <v>795</v>
      </c>
      <c r="C185" s="101" t="s">
        <v>1828</v>
      </c>
      <c r="D185" s="102" t="s">
        <v>1856</v>
      </c>
      <c r="E185" s="103" t="s">
        <v>353</v>
      </c>
      <c r="F185" s="104">
        <v>2</v>
      </c>
      <c r="G185" s="13"/>
      <c r="H185" s="52">
        <f t="shared" si="27"/>
        <v>0</v>
      </c>
      <c r="I185" s="13"/>
      <c r="J185" s="52">
        <f t="shared" si="26"/>
        <v>0</v>
      </c>
    </row>
    <row r="186" spans="1:10" ht="23.25" thickBot="1" x14ac:dyDescent="0.25">
      <c r="A186" s="33"/>
      <c r="B186" s="101" t="s">
        <v>797</v>
      </c>
      <c r="C186" s="101" t="s">
        <v>1857</v>
      </c>
      <c r="D186" s="102" t="s">
        <v>1858</v>
      </c>
      <c r="E186" s="103" t="s">
        <v>353</v>
      </c>
      <c r="F186" s="104">
        <v>6</v>
      </c>
      <c r="G186" s="13"/>
      <c r="H186" s="52">
        <f t="shared" si="27"/>
        <v>0</v>
      </c>
      <c r="I186" s="13"/>
      <c r="J186" s="52">
        <f t="shared" si="26"/>
        <v>0</v>
      </c>
    </row>
    <row r="187" spans="1:10" ht="13.5" thickBot="1" x14ac:dyDescent="0.25">
      <c r="A187" s="33"/>
      <c r="B187" s="106"/>
      <c r="C187" s="106"/>
      <c r="D187" s="105" t="s">
        <v>1859</v>
      </c>
      <c r="E187" s="106"/>
      <c r="F187" s="107"/>
      <c r="G187" s="10"/>
      <c r="H187" s="52">
        <f>SUM(H188:H198)</f>
        <v>0</v>
      </c>
      <c r="I187" s="13"/>
      <c r="J187" s="52">
        <f t="shared" si="26"/>
        <v>0</v>
      </c>
    </row>
    <row r="188" spans="1:10" ht="22.5" x14ac:dyDescent="0.2">
      <c r="A188" s="33"/>
      <c r="B188" s="101" t="s">
        <v>799</v>
      </c>
      <c r="C188" s="101" t="s">
        <v>1709</v>
      </c>
      <c r="D188" s="102" t="s">
        <v>1710</v>
      </c>
      <c r="E188" s="103" t="s">
        <v>438</v>
      </c>
      <c r="F188" s="104">
        <v>88</v>
      </c>
      <c r="G188" s="13"/>
      <c r="H188" s="52">
        <f t="shared" si="27"/>
        <v>0</v>
      </c>
      <c r="I188" s="13"/>
      <c r="J188" s="52">
        <f t="shared" si="26"/>
        <v>0</v>
      </c>
    </row>
    <row r="189" spans="1:10" ht="22.5" x14ac:dyDescent="0.2">
      <c r="A189" s="33"/>
      <c r="B189" s="101" t="s">
        <v>802</v>
      </c>
      <c r="C189" s="101" t="s">
        <v>1711</v>
      </c>
      <c r="D189" s="102" t="s">
        <v>1712</v>
      </c>
      <c r="E189" s="103" t="s">
        <v>438</v>
      </c>
      <c r="F189" s="104">
        <v>70.400000000000006</v>
      </c>
      <c r="G189" s="13"/>
      <c r="H189" s="52">
        <f t="shared" si="27"/>
        <v>0</v>
      </c>
      <c r="I189" s="13"/>
      <c r="J189" s="52">
        <f t="shared" si="26"/>
        <v>0</v>
      </c>
    </row>
    <row r="190" spans="1:10" ht="22.5" x14ac:dyDescent="0.2">
      <c r="A190" s="33"/>
      <c r="B190" s="101" t="s">
        <v>805</v>
      </c>
      <c r="C190" s="101" t="s">
        <v>1713</v>
      </c>
      <c r="D190" s="102" t="s">
        <v>1714</v>
      </c>
      <c r="E190" s="103" t="s">
        <v>411</v>
      </c>
      <c r="F190" s="104">
        <v>440</v>
      </c>
      <c r="G190" s="13"/>
      <c r="H190" s="52">
        <f t="shared" si="27"/>
        <v>0</v>
      </c>
      <c r="I190" s="13"/>
      <c r="J190" s="52">
        <f t="shared" si="26"/>
        <v>0</v>
      </c>
    </row>
    <row r="191" spans="1:10" ht="22.5" x14ac:dyDescent="0.2">
      <c r="A191" s="33"/>
      <c r="B191" s="101" t="s">
        <v>807</v>
      </c>
      <c r="C191" s="101" t="s">
        <v>1715</v>
      </c>
      <c r="D191" s="102" t="s">
        <v>1860</v>
      </c>
      <c r="E191" s="103" t="s">
        <v>411</v>
      </c>
      <c r="F191" s="104">
        <v>3</v>
      </c>
      <c r="G191" s="13"/>
      <c r="H191" s="52">
        <f t="shared" si="27"/>
        <v>0</v>
      </c>
      <c r="I191" s="13"/>
      <c r="J191" s="52">
        <f t="shared" si="26"/>
        <v>0</v>
      </c>
    </row>
    <row r="192" spans="1:10" ht="22.5" x14ac:dyDescent="0.2">
      <c r="A192" s="33"/>
      <c r="B192" s="101" t="s">
        <v>809</v>
      </c>
      <c r="C192" s="101" t="s">
        <v>1715</v>
      </c>
      <c r="D192" s="102" t="s">
        <v>1861</v>
      </c>
      <c r="E192" s="103" t="s">
        <v>411</v>
      </c>
      <c r="F192" s="104">
        <v>22</v>
      </c>
      <c r="G192" s="13"/>
      <c r="H192" s="52">
        <f t="shared" si="27"/>
        <v>0</v>
      </c>
      <c r="I192" s="13"/>
      <c r="J192" s="52">
        <f t="shared" si="26"/>
        <v>0</v>
      </c>
    </row>
    <row r="193" spans="1:10" ht="22.5" x14ac:dyDescent="0.2">
      <c r="A193" s="33"/>
      <c r="B193" s="101" t="s">
        <v>811</v>
      </c>
      <c r="C193" s="101" t="s">
        <v>1717</v>
      </c>
      <c r="D193" s="102" t="s">
        <v>1862</v>
      </c>
      <c r="E193" s="103" t="s">
        <v>411</v>
      </c>
      <c r="F193" s="104">
        <v>193</v>
      </c>
      <c r="G193" s="13"/>
      <c r="H193" s="52">
        <f t="shared" si="27"/>
        <v>0</v>
      </c>
      <c r="I193" s="13"/>
      <c r="J193" s="52">
        <f t="shared" si="26"/>
        <v>0</v>
      </c>
    </row>
    <row r="194" spans="1:10" ht="22.5" x14ac:dyDescent="0.2">
      <c r="A194" s="33"/>
      <c r="B194" s="101" t="s">
        <v>813</v>
      </c>
      <c r="C194" s="101" t="s">
        <v>1719</v>
      </c>
      <c r="D194" s="102" t="s">
        <v>1863</v>
      </c>
      <c r="E194" s="103" t="s">
        <v>411</v>
      </c>
      <c r="F194" s="104">
        <v>27</v>
      </c>
      <c r="G194" s="13"/>
      <c r="H194" s="52">
        <f t="shared" si="27"/>
        <v>0</v>
      </c>
      <c r="I194" s="13"/>
      <c r="J194" s="52">
        <f t="shared" si="26"/>
        <v>0</v>
      </c>
    </row>
    <row r="195" spans="1:10" ht="33.75" x14ac:dyDescent="0.2">
      <c r="A195" s="33"/>
      <c r="B195" s="101" t="s">
        <v>815</v>
      </c>
      <c r="C195" s="101" t="s">
        <v>1864</v>
      </c>
      <c r="D195" s="102" t="s">
        <v>1865</v>
      </c>
      <c r="E195" s="103" t="s">
        <v>353</v>
      </c>
      <c r="F195" s="104">
        <v>6</v>
      </c>
      <c r="G195" s="13"/>
      <c r="H195" s="52">
        <f t="shared" si="27"/>
        <v>0</v>
      </c>
      <c r="I195" s="13"/>
      <c r="J195" s="52">
        <f t="shared" si="26"/>
        <v>0</v>
      </c>
    </row>
    <row r="196" spans="1:10" ht="22.5" x14ac:dyDescent="0.2">
      <c r="A196" s="33"/>
      <c r="B196" s="101" t="s">
        <v>818</v>
      </c>
      <c r="C196" s="101" t="s">
        <v>1781</v>
      </c>
      <c r="D196" s="102" t="s">
        <v>1866</v>
      </c>
      <c r="E196" s="103" t="s">
        <v>411</v>
      </c>
      <c r="F196" s="104">
        <v>220</v>
      </c>
      <c r="G196" s="13"/>
      <c r="H196" s="52">
        <f t="shared" ref="H196:H198" si="28">F196*G196</f>
        <v>0</v>
      </c>
      <c r="I196" s="13"/>
      <c r="J196" s="52">
        <f t="shared" ref="J196:J199" si="29">H196+I196</f>
        <v>0</v>
      </c>
    </row>
    <row r="197" spans="1:10" ht="22.5" x14ac:dyDescent="0.2">
      <c r="A197" s="33"/>
      <c r="B197" s="101" t="s">
        <v>821</v>
      </c>
      <c r="C197" s="101" t="s">
        <v>1726</v>
      </c>
      <c r="D197" s="102" t="s">
        <v>1867</v>
      </c>
      <c r="E197" s="103" t="s">
        <v>353</v>
      </c>
      <c r="F197" s="104">
        <v>3</v>
      </c>
      <c r="G197" s="13"/>
      <c r="H197" s="52">
        <f t="shared" si="28"/>
        <v>0</v>
      </c>
      <c r="I197" s="13"/>
      <c r="J197" s="52">
        <f t="shared" si="29"/>
        <v>0</v>
      </c>
    </row>
    <row r="198" spans="1:10" ht="23.25" thickBot="1" x14ac:dyDescent="0.25">
      <c r="A198" s="33"/>
      <c r="B198" s="108" t="s">
        <v>823</v>
      </c>
      <c r="C198" s="108" t="s">
        <v>1828</v>
      </c>
      <c r="D198" s="109" t="s">
        <v>1829</v>
      </c>
      <c r="E198" s="110" t="s">
        <v>353</v>
      </c>
      <c r="F198" s="111">
        <v>3</v>
      </c>
      <c r="G198" s="13"/>
      <c r="H198" s="52">
        <f t="shared" si="28"/>
        <v>0</v>
      </c>
      <c r="I198" s="13"/>
      <c r="J198" s="52">
        <f t="shared" si="29"/>
        <v>0</v>
      </c>
    </row>
    <row r="199" spans="1:10" ht="13.5" thickBot="1" x14ac:dyDescent="0.25">
      <c r="A199" s="33"/>
      <c r="B199" s="106"/>
      <c r="C199" s="106"/>
      <c r="D199" s="105" t="s">
        <v>1868</v>
      </c>
      <c r="E199" s="106"/>
      <c r="F199" s="107"/>
      <c r="G199" s="10"/>
      <c r="H199" s="52">
        <f>SUM(H200:H207)</f>
        <v>0</v>
      </c>
      <c r="I199" s="13"/>
      <c r="J199" s="52">
        <f t="shared" si="29"/>
        <v>0</v>
      </c>
    </row>
    <row r="200" spans="1:10" ht="22.5" x14ac:dyDescent="0.2">
      <c r="A200" s="33"/>
      <c r="B200" s="101" t="s">
        <v>825</v>
      </c>
      <c r="C200" s="101" t="s">
        <v>1709</v>
      </c>
      <c r="D200" s="102" t="s">
        <v>1710</v>
      </c>
      <c r="E200" s="103" t="s">
        <v>438</v>
      </c>
      <c r="F200" s="104">
        <v>0.96</v>
      </c>
      <c r="G200" s="13"/>
      <c r="H200" s="52">
        <f t="shared" ref="H200:H207" si="30">F200*G200</f>
        <v>0</v>
      </c>
      <c r="I200" s="13"/>
      <c r="J200" s="52">
        <f t="shared" ref="J200:J208" si="31">H200+I200</f>
        <v>0</v>
      </c>
    </row>
    <row r="201" spans="1:10" ht="22.5" x14ac:dyDescent="0.2">
      <c r="A201" s="33"/>
      <c r="B201" s="101" t="s">
        <v>826</v>
      </c>
      <c r="C201" s="101" t="s">
        <v>1711</v>
      </c>
      <c r="D201" s="102" t="s">
        <v>1712</v>
      </c>
      <c r="E201" s="103" t="s">
        <v>438</v>
      </c>
      <c r="F201" s="104">
        <v>0.72</v>
      </c>
      <c r="G201" s="13"/>
      <c r="H201" s="52">
        <f t="shared" si="30"/>
        <v>0</v>
      </c>
      <c r="I201" s="13"/>
      <c r="J201" s="52">
        <f t="shared" si="31"/>
        <v>0</v>
      </c>
    </row>
    <row r="202" spans="1:10" ht="22.5" x14ac:dyDescent="0.2">
      <c r="A202" s="33"/>
      <c r="B202" s="101" t="s">
        <v>828</v>
      </c>
      <c r="C202" s="101" t="s">
        <v>1713</v>
      </c>
      <c r="D202" s="102" t="s">
        <v>1714</v>
      </c>
      <c r="E202" s="103" t="s">
        <v>411</v>
      </c>
      <c r="F202" s="104">
        <v>6</v>
      </c>
      <c r="G202" s="13"/>
      <c r="H202" s="52">
        <f t="shared" si="30"/>
        <v>0</v>
      </c>
      <c r="I202" s="13"/>
      <c r="J202" s="52">
        <f t="shared" si="31"/>
        <v>0</v>
      </c>
    </row>
    <row r="203" spans="1:10" ht="22.5" x14ac:dyDescent="0.2">
      <c r="A203" s="33"/>
      <c r="B203" s="101" t="s">
        <v>830</v>
      </c>
      <c r="C203" s="101" t="s">
        <v>1715</v>
      </c>
      <c r="D203" s="102" t="s">
        <v>1716</v>
      </c>
      <c r="E203" s="103" t="s">
        <v>411</v>
      </c>
      <c r="F203" s="104">
        <v>2</v>
      </c>
      <c r="G203" s="13"/>
      <c r="H203" s="52">
        <f t="shared" si="30"/>
        <v>0</v>
      </c>
      <c r="I203" s="13"/>
      <c r="J203" s="52">
        <f t="shared" si="31"/>
        <v>0</v>
      </c>
    </row>
    <row r="204" spans="1:10" ht="22.5" x14ac:dyDescent="0.2">
      <c r="A204" s="33"/>
      <c r="B204" s="101" t="s">
        <v>832</v>
      </c>
      <c r="C204" s="101" t="s">
        <v>1719</v>
      </c>
      <c r="D204" s="102" t="s">
        <v>1720</v>
      </c>
      <c r="E204" s="103" t="s">
        <v>411</v>
      </c>
      <c r="F204" s="104">
        <v>3</v>
      </c>
      <c r="G204" s="13"/>
      <c r="H204" s="52">
        <f t="shared" si="30"/>
        <v>0</v>
      </c>
      <c r="I204" s="13"/>
      <c r="J204" s="52">
        <f t="shared" si="31"/>
        <v>0</v>
      </c>
    </row>
    <row r="205" spans="1:10" ht="33.75" x14ac:dyDescent="0.2">
      <c r="A205" s="33"/>
      <c r="B205" s="101" t="s">
        <v>835</v>
      </c>
      <c r="C205" s="101" t="s">
        <v>1721</v>
      </c>
      <c r="D205" s="102" t="s">
        <v>1722</v>
      </c>
      <c r="E205" s="103" t="s">
        <v>353</v>
      </c>
      <c r="F205" s="104">
        <v>2</v>
      </c>
      <c r="G205" s="13"/>
      <c r="H205" s="52">
        <f t="shared" si="30"/>
        <v>0</v>
      </c>
      <c r="I205" s="13"/>
      <c r="J205" s="52">
        <f t="shared" si="31"/>
        <v>0</v>
      </c>
    </row>
    <row r="206" spans="1:10" ht="22.5" x14ac:dyDescent="0.2">
      <c r="A206" s="33"/>
      <c r="B206" s="101" t="s">
        <v>837</v>
      </c>
      <c r="C206" s="101" t="s">
        <v>1706</v>
      </c>
      <c r="D206" s="102" t="s">
        <v>1869</v>
      </c>
      <c r="E206" s="103" t="s">
        <v>371</v>
      </c>
      <c r="F206" s="104">
        <v>1</v>
      </c>
      <c r="G206" s="13"/>
      <c r="H206" s="52">
        <f t="shared" si="30"/>
        <v>0</v>
      </c>
      <c r="I206" s="13"/>
      <c r="J206" s="52">
        <f t="shared" si="31"/>
        <v>0</v>
      </c>
    </row>
    <row r="207" spans="1:10" ht="23.25" thickBot="1" x14ac:dyDescent="0.25">
      <c r="A207" s="33"/>
      <c r="B207" s="108" t="s">
        <v>839</v>
      </c>
      <c r="C207" s="108" t="s">
        <v>1726</v>
      </c>
      <c r="D207" s="109" t="s">
        <v>1727</v>
      </c>
      <c r="E207" s="110" t="s">
        <v>353</v>
      </c>
      <c r="F207" s="111">
        <v>2</v>
      </c>
      <c r="G207" s="13"/>
      <c r="H207" s="52">
        <f t="shared" si="30"/>
        <v>0</v>
      </c>
      <c r="I207" s="13"/>
      <c r="J207" s="52">
        <f t="shared" si="31"/>
        <v>0</v>
      </c>
    </row>
    <row r="208" spans="1:10" ht="13.5" thickBot="1" x14ac:dyDescent="0.25">
      <c r="A208" s="33"/>
      <c r="B208" s="106"/>
      <c r="C208" s="106"/>
      <c r="D208" s="105" t="s">
        <v>1870</v>
      </c>
      <c r="E208" s="106"/>
      <c r="F208" s="107"/>
      <c r="G208" s="10"/>
      <c r="H208" s="52">
        <f>SUM(H209:H221)</f>
        <v>0</v>
      </c>
      <c r="I208" s="13"/>
      <c r="J208" s="52">
        <f t="shared" si="31"/>
        <v>0</v>
      </c>
    </row>
    <row r="209" spans="1:10" ht="22.5" x14ac:dyDescent="0.2">
      <c r="A209" s="33"/>
      <c r="B209" s="101" t="s">
        <v>841</v>
      </c>
      <c r="C209" s="101" t="s">
        <v>1709</v>
      </c>
      <c r="D209" s="102" t="s">
        <v>1710</v>
      </c>
      <c r="E209" s="103" t="s">
        <v>438</v>
      </c>
      <c r="F209" s="104">
        <v>28.8</v>
      </c>
      <c r="G209" s="13"/>
      <c r="H209" s="52">
        <f t="shared" ref="H209:H221" si="32">F209*G209</f>
        <v>0</v>
      </c>
      <c r="I209" s="13"/>
      <c r="J209" s="52">
        <f t="shared" ref="J209:J221" si="33">H209+I209</f>
        <v>0</v>
      </c>
    </row>
    <row r="210" spans="1:10" ht="22.5" x14ac:dyDescent="0.2">
      <c r="A210" s="33"/>
      <c r="B210" s="101" t="s">
        <v>842</v>
      </c>
      <c r="C210" s="101" t="s">
        <v>1711</v>
      </c>
      <c r="D210" s="102" t="s">
        <v>1712</v>
      </c>
      <c r="E210" s="103" t="s">
        <v>438</v>
      </c>
      <c r="F210" s="104">
        <v>21.6</v>
      </c>
      <c r="G210" s="13"/>
      <c r="H210" s="52">
        <f t="shared" si="32"/>
        <v>0</v>
      </c>
      <c r="I210" s="13"/>
      <c r="J210" s="52">
        <f t="shared" si="33"/>
        <v>0</v>
      </c>
    </row>
    <row r="211" spans="1:10" ht="22.5" x14ac:dyDescent="0.2">
      <c r="A211" s="33"/>
      <c r="B211" s="101" t="s">
        <v>843</v>
      </c>
      <c r="C211" s="101" t="s">
        <v>1713</v>
      </c>
      <c r="D211" s="102" t="s">
        <v>1714</v>
      </c>
      <c r="E211" s="103" t="s">
        <v>411</v>
      </c>
      <c r="F211" s="104">
        <v>180</v>
      </c>
      <c r="G211" s="13"/>
      <c r="H211" s="52">
        <f t="shared" si="32"/>
        <v>0</v>
      </c>
      <c r="I211" s="13"/>
      <c r="J211" s="52">
        <f t="shared" si="33"/>
        <v>0</v>
      </c>
    </row>
    <row r="212" spans="1:10" ht="22.5" x14ac:dyDescent="0.2">
      <c r="A212" s="33"/>
      <c r="B212" s="101" t="s">
        <v>844</v>
      </c>
      <c r="C212" s="101" t="s">
        <v>1715</v>
      </c>
      <c r="D212" s="102" t="s">
        <v>1716</v>
      </c>
      <c r="E212" s="103" t="s">
        <v>411</v>
      </c>
      <c r="F212" s="104">
        <v>2</v>
      </c>
      <c r="G212" s="13"/>
      <c r="H212" s="52">
        <f t="shared" si="32"/>
        <v>0</v>
      </c>
      <c r="I212" s="13"/>
      <c r="J212" s="52">
        <f t="shared" si="33"/>
        <v>0</v>
      </c>
    </row>
    <row r="213" spans="1:10" ht="22.5" x14ac:dyDescent="0.2">
      <c r="A213" s="33"/>
      <c r="B213" s="101" t="s">
        <v>846</v>
      </c>
      <c r="C213" s="101" t="s">
        <v>1715</v>
      </c>
      <c r="D213" s="102" t="s">
        <v>1771</v>
      </c>
      <c r="E213" s="103" t="s">
        <v>411</v>
      </c>
      <c r="F213" s="104">
        <v>12</v>
      </c>
      <c r="G213" s="13"/>
      <c r="H213" s="52">
        <f t="shared" si="32"/>
        <v>0</v>
      </c>
      <c r="I213" s="13"/>
      <c r="J213" s="52">
        <f t="shared" si="33"/>
        <v>0</v>
      </c>
    </row>
    <row r="214" spans="1:10" ht="22.5" x14ac:dyDescent="0.2">
      <c r="A214" s="33"/>
      <c r="B214" s="101" t="s">
        <v>847</v>
      </c>
      <c r="C214" s="101" t="s">
        <v>1717</v>
      </c>
      <c r="D214" s="102" t="s">
        <v>1871</v>
      </c>
      <c r="E214" s="103" t="s">
        <v>411</v>
      </c>
      <c r="F214" s="104">
        <v>91</v>
      </c>
      <c r="G214" s="13"/>
      <c r="H214" s="52">
        <f t="shared" si="32"/>
        <v>0</v>
      </c>
      <c r="I214" s="13"/>
      <c r="J214" s="52">
        <f t="shared" si="33"/>
        <v>0</v>
      </c>
    </row>
    <row r="215" spans="1:10" ht="22.5" x14ac:dyDescent="0.2">
      <c r="A215" s="33"/>
      <c r="B215" s="101" t="s">
        <v>848</v>
      </c>
      <c r="C215" s="101" t="s">
        <v>1719</v>
      </c>
      <c r="D215" s="102" t="s">
        <v>1720</v>
      </c>
      <c r="E215" s="103" t="s">
        <v>411</v>
      </c>
      <c r="F215" s="104">
        <v>14</v>
      </c>
      <c r="G215" s="13"/>
      <c r="H215" s="52">
        <f t="shared" si="32"/>
        <v>0</v>
      </c>
      <c r="I215" s="13"/>
      <c r="J215" s="52">
        <f t="shared" si="33"/>
        <v>0</v>
      </c>
    </row>
    <row r="216" spans="1:10" ht="33.75" x14ac:dyDescent="0.2">
      <c r="A216" s="33"/>
      <c r="B216" s="101" t="s">
        <v>851</v>
      </c>
      <c r="C216" s="101" t="s">
        <v>1721</v>
      </c>
      <c r="D216" s="102" t="s">
        <v>1722</v>
      </c>
      <c r="E216" s="103" t="s">
        <v>353</v>
      </c>
      <c r="F216" s="104">
        <v>2</v>
      </c>
      <c r="G216" s="13"/>
      <c r="H216" s="52">
        <f t="shared" si="32"/>
        <v>0</v>
      </c>
      <c r="I216" s="13"/>
      <c r="J216" s="52">
        <f t="shared" si="33"/>
        <v>0</v>
      </c>
    </row>
    <row r="217" spans="1:10" ht="22.5" x14ac:dyDescent="0.2">
      <c r="A217" s="33"/>
      <c r="B217" s="101" t="s">
        <v>854</v>
      </c>
      <c r="C217" s="101" t="s">
        <v>1789</v>
      </c>
      <c r="D217" s="102" t="s">
        <v>1790</v>
      </c>
      <c r="E217" s="103" t="s">
        <v>411</v>
      </c>
      <c r="F217" s="104">
        <v>5</v>
      </c>
      <c r="G217" s="13"/>
      <c r="H217" s="52">
        <f t="shared" si="32"/>
        <v>0</v>
      </c>
      <c r="I217" s="13"/>
      <c r="J217" s="52">
        <f t="shared" si="33"/>
        <v>0</v>
      </c>
    </row>
    <row r="218" spans="1:10" ht="22.5" x14ac:dyDescent="0.2">
      <c r="A218" s="33"/>
      <c r="B218" s="101" t="s">
        <v>857</v>
      </c>
      <c r="C218" s="101" t="s">
        <v>1781</v>
      </c>
      <c r="D218" s="102" t="s">
        <v>1866</v>
      </c>
      <c r="E218" s="103" t="s">
        <v>411</v>
      </c>
      <c r="F218" s="104">
        <v>90</v>
      </c>
      <c r="G218" s="13"/>
      <c r="H218" s="52">
        <f t="shared" si="32"/>
        <v>0</v>
      </c>
      <c r="I218" s="13"/>
      <c r="J218" s="52">
        <f t="shared" si="33"/>
        <v>0</v>
      </c>
    </row>
    <row r="219" spans="1:10" ht="22.5" x14ac:dyDescent="0.2">
      <c r="A219" s="33"/>
      <c r="B219" s="101" t="s">
        <v>859</v>
      </c>
      <c r="C219" s="101" t="s">
        <v>1706</v>
      </c>
      <c r="D219" s="102" t="s">
        <v>1872</v>
      </c>
      <c r="E219" s="103" t="s">
        <v>371</v>
      </c>
      <c r="F219" s="104">
        <v>1</v>
      </c>
      <c r="G219" s="13"/>
      <c r="H219" s="52">
        <f t="shared" si="32"/>
        <v>0</v>
      </c>
      <c r="I219" s="13"/>
      <c r="J219" s="52">
        <f t="shared" si="33"/>
        <v>0</v>
      </c>
    </row>
    <row r="220" spans="1:10" ht="22.5" x14ac:dyDescent="0.2">
      <c r="A220" s="33"/>
      <c r="B220" s="101" t="s">
        <v>861</v>
      </c>
      <c r="C220" s="101" t="s">
        <v>1706</v>
      </c>
      <c r="D220" s="102" t="s">
        <v>1873</v>
      </c>
      <c r="E220" s="103" t="s">
        <v>371</v>
      </c>
      <c r="F220" s="104">
        <v>1</v>
      </c>
      <c r="G220" s="13"/>
      <c r="H220" s="52">
        <f t="shared" si="32"/>
        <v>0</v>
      </c>
      <c r="I220" s="13"/>
      <c r="J220" s="52">
        <f t="shared" si="33"/>
        <v>0</v>
      </c>
    </row>
    <row r="221" spans="1:10" ht="22.5" x14ac:dyDescent="0.2">
      <c r="A221" s="33"/>
      <c r="B221" s="112" t="s">
        <v>863</v>
      </c>
      <c r="C221" s="112" t="s">
        <v>1726</v>
      </c>
      <c r="D221" s="113" t="s">
        <v>1727</v>
      </c>
      <c r="E221" s="114" t="s">
        <v>353</v>
      </c>
      <c r="F221" s="115">
        <v>6</v>
      </c>
      <c r="G221" s="13"/>
      <c r="H221" s="52">
        <f t="shared" si="32"/>
        <v>0</v>
      </c>
      <c r="I221" s="13"/>
      <c r="J221" s="52">
        <f t="shared" si="33"/>
        <v>0</v>
      </c>
    </row>
    <row r="223" spans="1:10" x14ac:dyDescent="0.2">
      <c r="C223" s="32" t="s">
        <v>339</v>
      </c>
    </row>
    <row r="226" spans="2:9" ht="28.9" customHeight="1" x14ac:dyDescent="0.2">
      <c r="B226" s="294" t="s">
        <v>340</v>
      </c>
      <c r="C226" s="294"/>
      <c r="D226" s="294"/>
      <c r="E226" s="294"/>
      <c r="F226" s="294"/>
      <c r="G226" s="294"/>
      <c r="H226" s="294"/>
      <c r="I226" s="294"/>
    </row>
  </sheetData>
  <mergeCells count="4">
    <mergeCell ref="B2:F2"/>
    <mergeCell ref="B3:J3"/>
    <mergeCell ref="B226:I226"/>
    <mergeCell ref="H1:I1"/>
  </mergeCells>
  <phoneticPr fontId="8" type="noConversion"/>
  <pageMargins left="0.51181102362204722" right="0.31496062992125984" top="0.74803149606299213" bottom="0.74803149606299213" header="0.31496062992125984" footer="0.31496062992125984"/>
  <pageSetup paperSize="9" orientation="landscape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6EAC9-4617-42EE-AF4E-B93E0A89D69B}">
  <sheetPr>
    <pageSetUpPr fitToPage="1"/>
  </sheetPr>
  <dimension ref="A2:J597"/>
  <sheetViews>
    <sheetView view="pageLayout" topLeftCell="A586" zoomScaleNormal="100" workbookViewId="0">
      <selection activeCell="D580" sqref="D580"/>
    </sheetView>
  </sheetViews>
  <sheetFormatPr defaultColWidth="11.42578125" defaultRowHeight="12.75" x14ac:dyDescent="0.2"/>
  <cols>
    <col min="1" max="1" width="4.28515625" style="32" customWidth="1"/>
    <col min="2" max="2" width="5" style="32" customWidth="1"/>
    <col min="3" max="3" width="9.85546875" style="32" customWidth="1"/>
    <col min="4" max="4" width="49.28515625" style="32" customWidth="1"/>
    <col min="5" max="5" width="5.7109375" style="32" customWidth="1"/>
    <col min="6" max="6" width="14.28515625" style="32" customWidth="1"/>
    <col min="7" max="7" width="12.42578125" style="32" bestFit="1" customWidth="1"/>
    <col min="8" max="16384" width="11.42578125" style="32"/>
  </cols>
  <sheetData>
    <row r="2" spans="1:10" ht="22.5" customHeight="1" x14ac:dyDescent="0.2">
      <c r="A2" s="42"/>
      <c r="B2" s="299" t="s">
        <v>341</v>
      </c>
      <c r="C2" s="299"/>
      <c r="D2" s="299"/>
      <c r="E2" s="299"/>
      <c r="F2" s="299"/>
    </row>
    <row r="3" spans="1:10" ht="22.9" customHeight="1" thickBot="1" x14ac:dyDescent="0.25">
      <c r="A3" s="42"/>
      <c r="B3" s="300" t="s">
        <v>1874</v>
      </c>
      <c r="C3" s="300"/>
      <c r="D3" s="300"/>
      <c r="E3" s="300"/>
      <c r="F3" s="300"/>
      <c r="G3" s="300"/>
      <c r="H3" s="300"/>
      <c r="I3" s="300"/>
      <c r="J3" s="300"/>
    </row>
    <row r="4" spans="1:10" ht="22.5" customHeight="1" thickBot="1" x14ac:dyDescent="0.25">
      <c r="A4" s="33"/>
      <c r="B4" s="116" t="s">
        <v>2</v>
      </c>
      <c r="C4" s="116" t="s">
        <v>343</v>
      </c>
      <c r="D4" s="116" t="s">
        <v>3</v>
      </c>
      <c r="E4" s="116" t="s">
        <v>344</v>
      </c>
      <c r="F4" s="116" t="s">
        <v>345</v>
      </c>
      <c r="G4" s="117" t="s">
        <v>346</v>
      </c>
      <c r="H4" s="19" t="s">
        <v>4</v>
      </c>
      <c r="I4" s="19" t="s">
        <v>5</v>
      </c>
      <c r="J4" s="20" t="s">
        <v>6</v>
      </c>
    </row>
    <row r="5" spans="1:10" ht="12.75" customHeight="1" thickBot="1" x14ac:dyDescent="0.25">
      <c r="A5" s="33"/>
      <c r="B5" s="118" t="s">
        <v>7</v>
      </c>
      <c r="C5" s="118" t="s">
        <v>8</v>
      </c>
      <c r="D5" s="118">
        <v>3</v>
      </c>
      <c r="E5" s="118">
        <v>4</v>
      </c>
      <c r="F5" s="118">
        <v>5</v>
      </c>
      <c r="G5" s="119"/>
      <c r="H5" s="15"/>
      <c r="I5" s="15"/>
      <c r="J5" s="16"/>
    </row>
    <row r="6" spans="1:10" ht="13.5" thickBot="1" x14ac:dyDescent="0.25">
      <c r="A6" s="33"/>
      <c r="B6" s="95"/>
      <c r="C6" s="95"/>
      <c r="D6" s="96" t="s">
        <v>1875</v>
      </c>
      <c r="E6" s="95"/>
      <c r="F6" s="97"/>
      <c r="G6" s="10"/>
      <c r="H6" s="52">
        <f>H7+H35+H62</f>
        <v>0</v>
      </c>
      <c r="I6" s="13"/>
      <c r="J6" s="52">
        <f t="shared" ref="J6:J9" si="0">H6+I6</f>
        <v>0</v>
      </c>
    </row>
    <row r="7" spans="1:10" ht="13.5" thickBot="1" x14ac:dyDescent="0.25">
      <c r="A7" s="33"/>
      <c r="B7" s="98"/>
      <c r="C7" s="99"/>
      <c r="D7" s="100" t="s">
        <v>1876</v>
      </c>
      <c r="E7" s="99"/>
      <c r="F7" s="98"/>
      <c r="G7" s="10"/>
      <c r="H7" s="52">
        <f>SUM(H8:H34)</f>
        <v>0</v>
      </c>
      <c r="I7" s="13"/>
      <c r="J7" s="52">
        <f t="shared" si="0"/>
        <v>0</v>
      </c>
    </row>
    <row r="8" spans="1:10" ht="45" x14ac:dyDescent="0.2">
      <c r="A8" s="33"/>
      <c r="B8" s="193" t="s">
        <v>7</v>
      </c>
      <c r="C8" s="193" t="s">
        <v>1877</v>
      </c>
      <c r="D8" s="179" t="s">
        <v>1878</v>
      </c>
      <c r="E8" s="180" t="s">
        <v>438</v>
      </c>
      <c r="F8" s="181">
        <v>41.283000000000001</v>
      </c>
      <c r="G8" s="120"/>
      <c r="H8" s="52">
        <f t="shared" ref="H8" si="1">F8*G8</f>
        <v>0</v>
      </c>
      <c r="I8" s="13"/>
      <c r="J8" s="52">
        <f t="shared" ref="J8" si="2">H8+I8</f>
        <v>0</v>
      </c>
    </row>
    <row r="9" spans="1:10" ht="22.5" x14ac:dyDescent="0.2">
      <c r="A9" s="33"/>
      <c r="B9" s="193" t="s">
        <v>8</v>
      </c>
      <c r="C9" s="193" t="s">
        <v>1879</v>
      </c>
      <c r="D9" s="179" t="s">
        <v>1880</v>
      </c>
      <c r="E9" s="180" t="s">
        <v>438</v>
      </c>
      <c r="F9" s="181">
        <v>7.2850000000000001</v>
      </c>
      <c r="G9" s="120"/>
      <c r="H9" s="52">
        <f t="shared" ref="H9" si="3">F9*G9</f>
        <v>0</v>
      </c>
      <c r="I9" s="13"/>
      <c r="J9" s="52">
        <f t="shared" si="0"/>
        <v>0</v>
      </c>
    </row>
    <row r="10" spans="1:10" ht="33.75" x14ac:dyDescent="0.2">
      <c r="A10" s="33"/>
      <c r="B10" s="193" t="s">
        <v>9</v>
      </c>
      <c r="C10" s="193" t="s">
        <v>1881</v>
      </c>
      <c r="D10" s="179" t="s">
        <v>1882</v>
      </c>
      <c r="E10" s="180" t="s">
        <v>358</v>
      </c>
      <c r="F10" s="181">
        <v>97.135999999999996</v>
      </c>
      <c r="G10" s="120"/>
      <c r="H10" s="52">
        <f t="shared" ref="H10:H18" si="4">F10*G10</f>
        <v>0</v>
      </c>
      <c r="I10" s="13"/>
      <c r="J10" s="52">
        <f t="shared" ref="J10:J19" si="5">H10+I10</f>
        <v>0</v>
      </c>
    </row>
    <row r="11" spans="1:10" ht="22.5" x14ac:dyDescent="0.2">
      <c r="A11" s="33"/>
      <c r="B11" s="193" t="s">
        <v>10</v>
      </c>
      <c r="C11" s="193" t="s">
        <v>1883</v>
      </c>
      <c r="D11" s="179" t="s">
        <v>1884</v>
      </c>
      <c r="E11" s="180" t="s">
        <v>438</v>
      </c>
      <c r="F11" s="181">
        <v>6.45</v>
      </c>
      <c r="G11" s="120"/>
      <c r="H11" s="52">
        <f t="shared" si="4"/>
        <v>0</v>
      </c>
      <c r="I11" s="13"/>
      <c r="J11" s="52">
        <f t="shared" si="5"/>
        <v>0</v>
      </c>
    </row>
    <row r="12" spans="1:10" ht="22.5" x14ac:dyDescent="0.2">
      <c r="A12" s="33"/>
      <c r="B12" s="193" t="s">
        <v>11</v>
      </c>
      <c r="C12" s="193" t="s">
        <v>1885</v>
      </c>
      <c r="D12" s="179" t="s">
        <v>1886</v>
      </c>
      <c r="E12" s="180" t="s">
        <v>438</v>
      </c>
      <c r="F12" s="181">
        <v>11.413</v>
      </c>
      <c r="G12" s="120"/>
      <c r="H12" s="52">
        <f t="shared" si="4"/>
        <v>0</v>
      </c>
      <c r="I12" s="13"/>
      <c r="J12" s="52">
        <f t="shared" si="5"/>
        <v>0</v>
      </c>
    </row>
    <row r="13" spans="1:10" ht="22.5" x14ac:dyDescent="0.2">
      <c r="A13" s="33"/>
      <c r="B13" s="193" t="s">
        <v>359</v>
      </c>
      <c r="C13" s="193" t="s">
        <v>1887</v>
      </c>
      <c r="D13" s="179" t="s">
        <v>1888</v>
      </c>
      <c r="E13" s="180" t="s">
        <v>371</v>
      </c>
      <c r="F13" s="181">
        <v>4</v>
      </c>
      <c r="G13" s="120"/>
      <c r="H13" s="52">
        <f t="shared" si="4"/>
        <v>0</v>
      </c>
      <c r="I13" s="13"/>
      <c r="J13" s="52">
        <f t="shared" si="5"/>
        <v>0</v>
      </c>
    </row>
    <row r="14" spans="1:10" ht="22.5" x14ac:dyDescent="0.2">
      <c r="A14" s="33"/>
      <c r="B14" s="193" t="s">
        <v>362</v>
      </c>
      <c r="C14" s="193" t="s">
        <v>1889</v>
      </c>
      <c r="D14" s="179" t="s">
        <v>1890</v>
      </c>
      <c r="E14" s="180" t="s">
        <v>371</v>
      </c>
      <c r="F14" s="181">
        <v>2</v>
      </c>
      <c r="G14" s="120"/>
      <c r="H14" s="52">
        <f t="shared" si="4"/>
        <v>0</v>
      </c>
      <c r="I14" s="13"/>
      <c r="J14" s="52">
        <f t="shared" si="5"/>
        <v>0</v>
      </c>
    </row>
    <row r="15" spans="1:10" ht="22.5" x14ac:dyDescent="0.2">
      <c r="A15" s="33"/>
      <c r="B15" s="193" t="s">
        <v>364</v>
      </c>
      <c r="C15" s="193" t="s">
        <v>1891</v>
      </c>
      <c r="D15" s="179" t="s">
        <v>1892</v>
      </c>
      <c r="E15" s="180" t="s">
        <v>371</v>
      </c>
      <c r="F15" s="181">
        <v>4</v>
      </c>
      <c r="G15" s="120"/>
      <c r="H15" s="52">
        <f t="shared" si="4"/>
        <v>0</v>
      </c>
      <c r="I15" s="13"/>
      <c r="J15" s="52">
        <f t="shared" si="5"/>
        <v>0</v>
      </c>
    </row>
    <row r="16" spans="1:10" ht="22.5" x14ac:dyDescent="0.2">
      <c r="A16" s="33"/>
      <c r="B16" s="193" t="s">
        <v>366</v>
      </c>
      <c r="C16" s="193" t="s">
        <v>1893</v>
      </c>
      <c r="D16" s="179" t="s">
        <v>1894</v>
      </c>
      <c r="E16" s="180" t="s">
        <v>371</v>
      </c>
      <c r="F16" s="181">
        <v>2</v>
      </c>
      <c r="G16" s="120"/>
      <c r="H16" s="52">
        <f t="shared" si="4"/>
        <v>0</v>
      </c>
      <c r="I16" s="13"/>
      <c r="J16" s="52">
        <f t="shared" si="5"/>
        <v>0</v>
      </c>
    </row>
    <row r="17" spans="1:10" ht="22.5" x14ac:dyDescent="0.2">
      <c r="A17" s="33"/>
      <c r="B17" s="193" t="s">
        <v>369</v>
      </c>
      <c r="C17" s="193" t="s">
        <v>1895</v>
      </c>
      <c r="D17" s="179" t="s">
        <v>1896</v>
      </c>
      <c r="E17" s="180" t="s">
        <v>438</v>
      </c>
      <c r="F17" s="181">
        <v>30.704999999999998</v>
      </c>
      <c r="G17" s="120"/>
      <c r="H17" s="52">
        <f t="shared" si="4"/>
        <v>0</v>
      </c>
      <c r="I17" s="13"/>
      <c r="J17" s="52">
        <f t="shared" si="5"/>
        <v>0</v>
      </c>
    </row>
    <row r="18" spans="1:10" ht="22.5" x14ac:dyDescent="0.2">
      <c r="A18" s="33"/>
      <c r="B18" s="193" t="s">
        <v>372</v>
      </c>
      <c r="C18" s="193" t="s">
        <v>1897</v>
      </c>
      <c r="D18" s="179" t="s">
        <v>1898</v>
      </c>
      <c r="E18" s="180" t="s">
        <v>438</v>
      </c>
      <c r="F18" s="181">
        <v>30.704999999999998</v>
      </c>
      <c r="G18" s="120"/>
      <c r="H18" s="52">
        <f t="shared" si="4"/>
        <v>0</v>
      </c>
      <c r="I18" s="13"/>
      <c r="J18" s="52">
        <f t="shared" si="5"/>
        <v>0</v>
      </c>
    </row>
    <row r="19" spans="1:10" ht="56.25" x14ac:dyDescent="0.2">
      <c r="A19" s="33"/>
      <c r="B19" s="121" t="s">
        <v>375</v>
      </c>
      <c r="C19" s="121" t="s">
        <v>1899</v>
      </c>
      <c r="D19" s="122" t="s">
        <v>1900</v>
      </c>
      <c r="E19" s="128" t="s">
        <v>438</v>
      </c>
      <c r="F19" s="129">
        <v>17.863</v>
      </c>
      <c r="G19" s="120"/>
      <c r="H19" s="52">
        <f>F19*G19*18</f>
        <v>0</v>
      </c>
      <c r="I19" s="13"/>
      <c r="J19" s="52">
        <f t="shared" si="5"/>
        <v>0</v>
      </c>
    </row>
    <row r="20" spans="1:10" ht="22.5" x14ac:dyDescent="0.2">
      <c r="A20" s="33"/>
      <c r="B20" s="79" t="s">
        <v>378</v>
      </c>
      <c r="C20" s="79" t="s">
        <v>1901</v>
      </c>
      <c r="D20" s="86" t="s">
        <v>1902</v>
      </c>
      <c r="E20" s="87" t="s">
        <v>438</v>
      </c>
      <c r="F20" s="127">
        <v>17.863</v>
      </c>
      <c r="G20" s="120"/>
      <c r="H20" s="52">
        <f t="shared" ref="H20:H34" si="6">F20*G20</f>
        <v>0</v>
      </c>
      <c r="I20" s="13"/>
      <c r="J20" s="52">
        <f t="shared" ref="J20:J35" si="7">H20+I20</f>
        <v>0</v>
      </c>
    </row>
    <row r="21" spans="1:10" ht="22.5" x14ac:dyDescent="0.2">
      <c r="A21" s="33"/>
      <c r="B21" s="79" t="s">
        <v>381</v>
      </c>
      <c r="C21" s="79" t="s">
        <v>1903</v>
      </c>
      <c r="D21" s="86" t="s">
        <v>1904</v>
      </c>
      <c r="E21" s="87" t="s">
        <v>411</v>
      </c>
      <c r="F21" s="127">
        <v>8.9499999999999993</v>
      </c>
      <c r="G21" s="120"/>
      <c r="H21" s="52">
        <f t="shared" si="6"/>
        <v>0</v>
      </c>
      <c r="I21" s="13"/>
      <c r="J21" s="52">
        <f t="shared" si="7"/>
        <v>0</v>
      </c>
    </row>
    <row r="22" spans="1:10" ht="22.5" x14ac:dyDescent="0.2">
      <c r="A22" s="33"/>
      <c r="B22" s="79" t="s">
        <v>383</v>
      </c>
      <c r="C22" s="79" t="s">
        <v>1903</v>
      </c>
      <c r="D22" s="86" t="s">
        <v>1905</v>
      </c>
      <c r="E22" s="87" t="s">
        <v>411</v>
      </c>
      <c r="F22" s="127">
        <v>23.3</v>
      </c>
      <c r="G22" s="120"/>
      <c r="H22" s="52">
        <f t="shared" si="6"/>
        <v>0</v>
      </c>
      <c r="I22" s="13"/>
      <c r="J22" s="52">
        <f t="shared" si="7"/>
        <v>0</v>
      </c>
    </row>
    <row r="23" spans="1:10" ht="22.5" x14ac:dyDescent="0.2">
      <c r="A23" s="33"/>
      <c r="B23" s="79" t="s">
        <v>385</v>
      </c>
      <c r="C23" s="79" t="s">
        <v>1906</v>
      </c>
      <c r="D23" s="86" t="s">
        <v>1907</v>
      </c>
      <c r="E23" s="87" t="s">
        <v>353</v>
      </c>
      <c r="F23" s="127">
        <v>1</v>
      </c>
      <c r="G23" s="120"/>
      <c r="H23" s="52">
        <f t="shared" si="6"/>
        <v>0</v>
      </c>
      <c r="I23" s="13"/>
      <c r="J23" s="52">
        <f t="shared" si="7"/>
        <v>0</v>
      </c>
    </row>
    <row r="24" spans="1:10" ht="22.5" x14ac:dyDescent="0.2">
      <c r="A24" s="33"/>
      <c r="B24" s="79" t="s">
        <v>388</v>
      </c>
      <c r="C24" s="79" t="s">
        <v>1906</v>
      </c>
      <c r="D24" s="86" t="s">
        <v>1908</v>
      </c>
      <c r="E24" s="87" t="s">
        <v>353</v>
      </c>
      <c r="F24" s="127">
        <v>4</v>
      </c>
      <c r="G24" s="120"/>
      <c r="H24" s="52">
        <f t="shared" si="6"/>
        <v>0</v>
      </c>
      <c r="I24" s="13"/>
      <c r="J24" s="52">
        <f t="shared" si="7"/>
        <v>0</v>
      </c>
    </row>
    <row r="25" spans="1:10" ht="22.5" x14ac:dyDescent="0.2">
      <c r="A25" s="33"/>
      <c r="B25" s="79" t="s">
        <v>391</v>
      </c>
      <c r="C25" s="79" t="s">
        <v>1909</v>
      </c>
      <c r="D25" s="86" t="s">
        <v>1910</v>
      </c>
      <c r="E25" s="87" t="s">
        <v>1911</v>
      </c>
      <c r="F25" s="127">
        <v>2</v>
      </c>
      <c r="G25" s="120"/>
      <c r="H25" s="52">
        <f t="shared" si="6"/>
        <v>0</v>
      </c>
      <c r="I25" s="13"/>
      <c r="J25" s="52">
        <f t="shared" si="7"/>
        <v>0</v>
      </c>
    </row>
    <row r="26" spans="1:10" ht="22.5" x14ac:dyDescent="0.2">
      <c r="A26" s="33"/>
      <c r="B26" s="79" t="s">
        <v>394</v>
      </c>
      <c r="C26" s="79" t="s">
        <v>1912</v>
      </c>
      <c r="D26" s="86" t="s">
        <v>1913</v>
      </c>
      <c r="E26" s="87" t="s">
        <v>1911</v>
      </c>
      <c r="F26" s="127">
        <v>8</v>
      </c>
      <c r="G26" s="120"/>
      <c r="H26" s="52">
        <f t="shared" si="6"/>
        <v>0</v>
      </c>
      <c r="I26" s="13"/>
      <c r="J26" s="52">
        <f t="shared" si="7"/>
        <v>0</v>
      </c>
    </row>
    <row r="27" spans="1:10" ht="22.5" x14ac:dyDescent="0.2">
      <c r="A27" s="33"/>
      <c r="B27" s="79" t="s">
        <v>396</v>
      </c>
      <c r="C27" s="79" t="s">
        <v>1914</v>
      </c>
      <c r="D27" s="86" t="s">
        <v>1915</v>
      </c>
      <c r="E27" s="87" t="s">
        <v>371</v>
      </c>
      <c r="F27" s="127">
        <v>1</v>
      </c>
      <c r="G27" s="120"/>
      <c r="H27" s="52">
        <f t="shared" si="6"/>
        <v>0</v>
      </c>
      <c r="I27" s="13"/>
      <c r="J27" s="52">
        <f t="shared" si="7"/>
        <v>0</v>
      </c>
    </row>
    <row r="28" spans="1:10" ht="22.5" x14ac:dyDescent="0.2">
      <c r="A28" s="33"/>
      <c r="B28" s="79" t="s">
        <v>398</v>
      </c>
      <c r="C28" s="79" t="s">
        <v>1916</v>
      </c>
      <c r="D28" s="86" t="s">
        <v>1917</v>
      </c>
      <c r="E28" s="87" t="s">
        <v>411</v>
      </c>
      <c r="F28" s="127">
        <v>32.25</v>
      </c>
      <c r="G28" s="120"/>
      <c r="H28" s="52">
        <f t="shared" si="6"/>
        <v>0</v>
      </c>
      <c r="I28" s="13"/>
      <c r="J28" s="52">
        <f t="shared" si="7"/>
        <v>0</v>
      </c>
    </row>
    <row r="29" spans="1:10" ht="33.75" x14ac:dyDescent="0.2">
      <c r="A29" s="33"/>
      <c r="B29" s="79" t="s">
        <v>401</v>
      </c>
      <c r="C29" s="79" t="s">
        <v>1918</v>
      </c>
      <c r="D29" s="86" t="s">
        <v>1919</v>
      </c>
      <c r="E29" s="87" t="s">
        <v>1920</v>
      </c>
      <c r="F29" s="127">
        <v>1</v>
      </c>
      <c r="G29" s="120"/>
      <c r="H29" s="52">
        <f t="shared" si="6"/>
        <v>0</v>
      </c>
      <c r="I29" s="13"/>
      <c r="J29" s="52">
        <f t="shared" si="7"/>
        <v>0</v>
      </c>
    </row>
    <row r="30" spans="1:10" ht="22.5" x14ac:dyDescent="0.2">
      <c r="A30" s="33"/>
      <c r="B30" s="79" t="s">
        <v>403</v>
      </c>
      <c r="C30" s="79" t="s">
        <v>1921</v>
      </c>
      <c r="D30" s="86" t="s">
        <v>1922</v>
      </c>
      <c r="E30" s="87" t="s">
        <v>1923</v>
      </c>
      <c r="F30" s="127">
        <v>1</v>
      </c>
      <c r="G30" s="120"/>
      <c r="H30" s="52">
        <f t="shared" si="6"/>
        <v>0</v>
      </c>
      <c r="I30" s="13"/>
      <c r="J30" s="52">
        <f t="shared" si="7"/>
        <v>0</v>
      </c>
    </row>
    <row r="31" spans="1:10" ht="22.5" x14ac:dyDescent="0.2">
      <c r="A31" s="33"/>
      <c r="B31" s="79" t="s">
        <v>405</v>
      </c>
      <c r="C31" s="79" t="s">
        <v>1924</v>
      </c>
      <c r="D31" s="86" t="s">
        <v>1925</v>
      </c>
      <c r="E31" s="87" t="s">
        <v>1923</v>
      </c>
      <c r="F31" s="127">
        <v>1</v>
      </c>
      <c r="G31" s="120"/>
      <c r="H31" s="52">
        <f t="shared" si="6"/>
        <v>0</v>
      </c>
      <c r="I31" s="13"/>
      <c r="J31" s="52">
        <f t="shared" si="7"/>
        <v>0</v>
      </c>
    </row>
    <row r="32" spans="1:10" ht="33.75" x14ac:dyDescent="0.2">
      <c r="A32" s="33"/>
      <c r="B32" s="79" t="s">
        <v>407</v>
      </c>
      <c r="C32" s="79" t="s">
        <v>1926</v>
      </c>
      <c r="D32" s="86" t="s">
        <v>1927</v>
      </c>
      <c r="E32" s="87" t="s">
        <v>411</v>
      </c>
      <c r="F32" s="127">
        <v>-167.75</v>
      </c>
      <c r="G32" s="120"/>
      <c r="H32" s="52">
        <f t="shared" si="6"/>
        <v>0</v>
      </c>
      <c r="I32" s="13"/>
      <c r="J32" s="52">
        <f t="shared" si="7"/>
        <v>0</v>
      </c>
    </row>
    <row r="33" spans="1:10" ht="22.5" x14ac:dyDescent="0.2">
      <c r="A33" s="33"/>
      <c r="B33" s="79" t="s">
        <v>409</v>
      </c>
      <c r="C33" s="79" t="s">
        <v>1928</v>
      </c>
      <c r="D33" s="86" t="s">
        <v>1929</v>
      </c>
      <c r="E33" s="87" t="s">
        <v>411</v>
      </c>
      <c r="F33" s="127">
        <v>-167.75</v>
      </c>
      <c r="G33" s="120"/>
      <c r="H33" s="52">
        <f t="shared" si="6"/>
        <v>0</v>
      </c>
      <c r="I33" s="13"/>
      <c r="J33" s="52">
        <f t="shared" si="7"/>
        <v>0</v>
      </c>
    </row>
    <row r="34" spans="1:10" ht="23.25" thickBot="1" x14ac:dyDescent="0.25">
      <c r="A34" s="33"/>
      <c r="B34" s="79" t="s">
        <v>415</v>
      </c>
      <c r="C34" s="79" t="s">
        <v>1928</v>
      </c>
      <c r="D34" s="86" t="s">
        <v>1930</v>
      </c>
      <c r="E34" s="87" t="s">
        <v>411</v>
      </c>
      <c r="F34" s="127">
        <v>-167.75</v>
      </c>
      <c r="G34" s="120"/>
      <c r="H34" s="52">
        <f t="shared" si="6"/>
        <v>0</v>
      </c>
      <c r="I34" s="13"/>
      <c r="J34" s="52">
        <f t="shared" si="7"/>
        <v>0</v>
      </c>
    </row>
    <row r="35" spans="1:10" ht="13.5" thickBot="1" x14ac:dyDescent="0.25">
      <c r="A35" s="33"/>
      <c r="B35" s="98"/>
      <c r="C35" s="99"/>
      <c r="D35" s="100" t="s">
        <v>1931</v>
      </c>
      <c r="E35" s="99"/>
      <c r="F35" s="98"/>
      <c r="G35" s="10"/>
      <c r="H35" s="52">
        <f>SUM(H36:H61)</f>
        <v>0</v>
      </c>
      <c r="I35" s="13"/>
      <c r="J35" s="52">
        <f t="shared" si="7"/>
        <v>0</v>
      </c>
    </row>
    <row r="36" spans="1:10" ht="45" x14ac:dyDescent="0.2">
      <c r="A36" s="33"/>
      <c r="B36" s="79" t="s">
        <v>418</v>
      </c>
      <c r="C36" s="79" t="s">
        <v>1877</v>
      </c>
      <c r="D36" s="86" t="s">
        <v>1878</v>
      </c>
      <c r="E36" s="87" t="s">
        <v>438</v>
      </c>
      <c r="F36" s="127">
        <v>764.05399999999997</v>
      </c>
      <c r="G36" s="120"/>
      <c r="H36" s="52">
        <f t="shared" ref="H36:H49" si="8">F36*G36</f>
        <v>0</v>
      </c>
      <c r="I36" s="13"/>
      <c r="J36" s="52">
        <f t="shared" ref="J36:J50" si="9">H36+I36</f>
        <v>0</v>
      </c>
    </row>
    <row r="37" spans="1:10" ht="22.5" x14ac:dyDescent="0.2">
      <c r="A37" s="33"/>
      <c r="B37" s="79" t="s">
        <v>421</v>
      </c>
      <c r="C37" s="79" t="s">
        <v>1879</v>
      </c>
      <c r="D37" s="86" t="s">
        <v>1880</v>
      </c>
      <c r="E37" s="87" t="s">
        <v>438</v>
      </c>
      <c r="F37" s="127">
        <v>134.833</v>
      </c>
      <c r="G37" s="120"/>
      <c r="H37" s="52">
        <f t="shared" si="8"/>
        <v>0</v>
      </c>
      <c r="I37" s="13"/>
      <c r="J37" s="52">
        <f t="shared" si="9"/>
        <v>0</v>
      </c>
    </row>
    <row r="38" spans="1:10" ht="33.75" x14ac:dyDescent="0.2">
      <c r="A38" s="33"/>
      <c r="B38" s="79" t="s">
        <v>424</v>
      </c>
      <c r="C38" s="79" t="s">
        <v>1932</v>
      </c>
      <c r="D38" s="86" t="s">
        <v>1933</v>
      </c>
      <c r="E38" s="87" t="s">
        <v>358</v>
      </c>
      <c r="F38" s="127">
        <v>1426.32</v>
      </c>
      <c r="G38" s="120"/>
      <c r="H38" s="52">
        <f t="shared" si="8"/>
        <v>0</v>
      </c>
      <c r="I38" s="13"/>
      <c r="J38" s="52">
        <f t="shared" si="9"/>
        <v>0</v>
      </c>
    </row>
    <row r="39" spans="1:10" ht="45" x14ac:dyDescent="0.2">
      <c r="A39" s="33"/>
      <c r="B39" s="79" t="s">
        <v>428</v>
      </c>
      <c r="C39" s="79" t="s">
        <v>1934</v>
      </c>
      <c r="D39" s="86" t="s">
        <v>1935</v>
      </c>
      <c r="E39" s="87" t="s">
        <v>358</v>
      </c>
      <c r="F39" s="127">
        <v>1426.32</v>
      </c>
      <c r="G39" s="120"/>
      <c r="H39" s="52">
        <f t="shared" si="8"/>
        <v>0</v>
      </c>
      <c r="I39" s="13"/>
      <c r="J39" s="52">
        <f t="shared" si="9"/>
        <v>0</v>
      </c>
    </row>
    <row r="40" spans="1:10" ht="33.75" x14ac:dyDescent="0.2">
      <c r="A40" s="33"/>
      <c r="B40" s="79" t="s">
        <v>431</v>
      </c>
      <c r="C40" s="79" t="s">
        <v>1881</v>
      </c>
      <c r="D40" s="86" t="s">
        <v>1882</v>
      </c>
      <c r="E40" s="87" t="s">
        <v>358</v>
      </c>
      <c r="F40" s="127">
        <v>71.825000000000003</v>
      </c>
      <c r="G40" s="120"/>
      <c r="H40" s="52">
        <f t="shared" si="8"/>
        <v>0</v>
      </c>
      <c r="I40" s="13"/>
      <c r="J40" s="52">
        <f t="shared" si="9"/>
        <v>0</v>
      </c>
    </row>
    <row r="41" spans="1:10" ht="45" x14ac:dyDescent="0.2">
      <c r="A41" s="33"/>
      <c r="B41" s="79" t="s">
        <v>433</v>
      </c>
      <c r="C41" s="79" t="s">
        <v>1936</v>
      </c>
      <c r="D41" s="86" t="s">
        <v>1937</v>
      </c>
      <c r="E41" s="87" t="s">
        <v>358</v>
      </c>
      <c r="F41" s="127">
        <v>71.825000000000003</v>
      </c>
      <c r="G41" s="120"/>
      <c r="H41" s="52">
        <f t="shared" si="8"/>
        <v>0</v>
      </c>
      <c r="I41" s="13"/>
      <c r="J41" s="52">
        <f t="shared" si="9"/>
        <v>0</v>
      </c>
    </row>
    <row r="42" spans="1:10" ht="22.5" x14ac:dyDescent="0.2">
      <c r="A42" s="33"/>
      <c r="B42" s="79" t="s">
        <v>435</v>
      </c>
      <c r="C42" s="79" t="s">
        <v>1883</v>
      </c>
      <c r="D42" s="86" t="s">
        <v>1884</v>
      </c>
      <c r="E42" s="87" t="s">
        <v>438</v>
      </c>
      <c r="F42" s="127">
        <v>65.028000000000006</v>
      </c>
      <c r="G42" s="120"/>
      <c r="H42" s="52">
        <f t="shared" si="8"/>
        <v>0</v>
      </c>
      <c r="I42" s="13"/>
      <c r="J42" s="52">
        <f t="shared" si="9"/>
        <v>0</v>
      </c>
    </row>
    <row r="43" spans="1:10" ht="22.5" x14ac:dyDescent="0.2">
      <c r="A43" s="33"/>
      <c r="B43" s="79" t="s">
        <v>439</v>
      </c>
      <c r="C43" s="79" t="s">
        <v>1885</v>
      </c>
      <c r="D43" s="86" t="s">
        <v>1886</v>
      </c>
      <c r="E43" s="87" t="s">
        <v>438</v>
      </c>
      <c r="F43" s="127">
        <v>197.71899999999999</v>
      </c>
      <c r="G43" s="120"/>
      <c r="H43" s="52">
        <f t="shared" si="8"/>
        <v>0</v>
      </c>
      <c r="I43" s="13"/>
      <c r="J43" s="52">
        <f t="shared" si="9"/>
        <v>0</v>
      </c>
    </row>
    <row r="44" spans="1:10" ht="22.5" x14ac:dyDescent="0.2">
      <c r="A44" s="33"/>
      <c r="B44" s="79" t="s">
        <v>441</v>
      </c>
      <c r="C44" s="79" t="s">
        <v>1887</v>
      </c>
      <c r="D44" s="86" t="s">
        <v>1888</v>
      </c>
      <c r="E44" s="87" t="s">
        <v>371</v>
      </c>
      <c r="F44" s="127">
        <v>20</v>
      </c>
      <c r="G44" s="120"/>
      <c r="H44" s="52">
        <f t="shared" si="8"/>
        <v>0</v>
      </c>
      <c r="I44" s="13"/>
      <c r="J44" s="52">
        <f t="shared" si="9"/>
        <v>0</v>
      </c>
    </row>
    <row r="45" spans="1:10" ht="22.5" x14ac:dyDescent="0.2">
      <c r="A45" s="33"/>
      <c r="B45" s="79" t="s">
        <v>444</v>
      </c>
      <c r="C45" s="79" t="s">
        <v>1889</v>
      </c>
      <c r="D45" s="86" t="s">
        <v>1890</v>
      </c>
      <c r="E45" s="87" t="s">
        <v>371</v>
      </c>
      <c r="F45" s="127">
        <v>19</v>
      </c>
      <c r="G45" s="120"/>
      <c r="H45" s="52">
        <f t="shared" si="8"/>
        <v>0</v>
      </c>
      <c r="I45" s="13"/>
      <c r="J45" s="52">
        <f t="shared" si="9"/>
        <v>0</v>
      </c>
    </row>
    <row r="46" spans="1:10" ht="22.5" x14ac:dyDescent="0.2">
      <c r="A46" s="33"/>
      <c r="B46" s="79" t="s">
        <v>453</v>
      </c>
      <c r="C46" s="79" t="s">
        <v>1891</v>
      </c>
      <c r="D46" s="86" t="s">
        <v>1892</v>
      </c>
      <c r="E46" s="87" t="s">
        <v>371</v>
      </c>
      <c r="F46" s="127">
        <v>20</v>
      </c>
      <c r="G46" s="120"/>
      <c r="H46" s="52">
        <f t="shared" si="8"/>
        <v>0</v>
      </c>
      <c r="I46" s="13"/>
      <c r="J46" s="52">
        <f t="shared" si="9"/>
        <v>0</v>
      </c>
    </row>
    <row r="47" spans="1:10" ht="22.5" x14ac:dyDescent="0.2">
      <c r="A47" s="33"/>
      <c r="B47" s="79" t="s">
        <v>455</v>
      </c>
      <c r="C47" s="79" t="s">
        <v>1893</v>
      </c>
      <c r="D47" s="86" t="s">
        <v>1894</v>
      </c>
      <c r="E47" s="87" t="s">
        <v>371</v>
      </c>
      <c r="F47" s="127">
        <v>19</v>
      </c>
      <c r="G47" s="120"/>
      <c r="H47" s="52">
        <f t="shared" si="8"/>
        <v>0</v>
      </c>
      <c r="I47" s="13"/>
      <c r="J47" s="52">
        <f t="shared" si="9"/>
        <v>0</v>
      </c>
    </row>
    <row r="48" spans="1:10" ht="22.5" x14ac:dyDescent="0.2">
      <c r="A48" s="33"/>
      <c r="B48" s="79" t="s">
        <v>457</v>
      </c>
      <c r="C48" s="79" t="s">
        <v>1895</v>
      </c>
      <c r="D48" s="86" t="s">
        <v>1896</v>
      </c>
      <c r="E48" s="87" t="s">
        <v>438</v>
      </c>
      <c r="F48" s="127">
        <v>636.14</v>
      </c>
      <c r="G48" s="120"/>
      <c r="H48" s="52">
        <f t="shared" si="8"/>
        <v>0</v>
      </c>
      <c r="I48" s="13"/>
      <c r="J48" s="52">
        <f t="shared" si="9"/>
        <v>0</v>
      </c>
    </row>
    <row r="49" spans="1:10" ht="22.5" x14ac:dyDescent="0.2">
      <c r="A49" s="33"/>
      <c r="B49" s="79" t="s">
        <v>461</v>
      </c>
      <c r="C49" s="79" t="s">
        <v>1897</v>
      </c>
      <c r="D49" s="86" t="s">
        <v>1898</v>
      </c>
      <c r="E49" s="87" t="s">
        <v>438</v>
      </c>
      <c r="F49" s="127">
        <v>636.14</v>
      </c>
      <c r="G49" s="120"/>
      <c r="H49" s="52">
        <f t="shared" si="8"/>
        <v>0</v>
      </c>
      <c r="I49" s="13"/>
      <c r="J49" s="52">
        <f t="shared" si="9"/>
        <v>0</v>
      </c>
    </row>
    <row r="50" spans="1:10" ht="56.25" x14ac:dyDescent="0.2">
      <c r="A50" s="33"/>
      <c r="B50" s="121" t="s">
        <v>463</v>
      </c>
      <c r="C50" s="121" t="s">
        <v>1899</v>
      </c>
      <c r="D50" s="123" t="s">
        <v>1938</v>
      </c>
      <c r="E50" s="128" t="s">
        <v>438</v>
      </c>
      <c r="F50" s="129">
        <v>262.74700000000001</v>
      </c>
      <c r="G50" s="120"/>
      <c r="H50" s="52">
        <f>F50*G50*18</f>
        <v>0</v>
      </c>
      <c r="I50" s="13"/>
      <c r="J50" s="52">
        <f t="shared" si="9"/>
        <v>0</v>
      </c>
    </row>
    <row r="51" spans="1:10" ht="22.5" x14ac:dyDescent="0.2">
      <c r="A51" s="33"/>
      <c r="B51" s="79" t="s">
        <v>465</v>
      </c>
      <c r="C51" s="79" t="s">
        <v>1901</v>
      </c>
      <c r="D51" s="86" t="s">
        <v>1902</v>
      </c>
      <c r="E51" s="87" t="s">
        <v>438</v>
      </c>
      <c r="F51" s="127">
        <v>262.74700000000001</v>
      </c>
      <c r="G51" s="120"/>
      <c r="H51" s="52">
        <f t="shared" ref="H51:H61" si="10">F51*G51</f>
        <v>0</v>
      </c>
      <c r="I51" s="13"/>
      <c r="J51" s="52">
        <f t="shared" ref="J51:J61" si="11">H51+I51</f>
        <v>0</v>
      </c>
    </row>
    <row r="52" spans="1:10" ht="22.5" x14ac:dyDescent="0.2">
      <c r="A52" s="33"/>
      <c r="B52" s="79" t="s">
        <v>468</v>
      </c>
      <c r="C52" s="79" t="s">
        <v>1939</v>
      </c>
      <c r="D52" s="86" t="s">
        <v>1940</v>
      </c>
      <c r="E52" s="87" t="s">
        <v>411</v>
      </c>
      <c r="F52" s="127">
        <v>254.7</v>
      </c>
      <c r="G52" s="120"/>
      <c r="H52" s="52">
        <f t="shared" si="10"/>
        <v>0</v>
      </c>
      <c r="I52" s="13"/>
      <c r="J52" s="52">
        <f t="shared" si="11"/>
        <v>0</v>
      </c>
    </row>
    <row r="53" spans="1:10" ht="22.5" x14ac:dyDescent="0.2">
      <c r="A53" s="33"/>
      <c r="B53" s="79" t="s">
        <v>470</v>
      </c>
      <c r="C53" s="79" t="s">
        <v>1941</v>
      </c>
      <c r="D53" s="86" t="s">
        <v>1942</v>
      </c>
      <c r="E53" s="87" t="s">
        <v>411</v>
      </c>
      <c r="F53" s="127">
        <v>16.25</v>
      </c>
      <c r="G53" s="120"/>
      <c r="H53" s="52">
        <f t="shared" si="10"/>
        <v>0</v>
      </c>
      <c r="I53" s="13"/>
      <c r="J53" s="52">
        <f t="shared" si="11"/>
        <v>0</v>
      </c>
    </row>
    <row r="54" spans="1:10" ht="22.5" x14ac:dyDescent="0.2">
      <c r="A54" s="33"/>
      <c r="B54" s="79" t="s">
        <v>472</v>
      </c>
      <c r="C54" s="79" t="s">
        <v>1943</v>
      </c>
      <c r="D54" s="86" t="s">
        <v>1944</v>
      </c>
      <c r="E54" s="87" t="s">
        <v>438</v>
      </c>
      <c r="F54" s="127">
        <v>4.9000000000000004</v>
      </c>
      <c r="G54" s="120"/>
      <c r="H54" s="52">
        <f t="shared" si="10"/>
        <v>0</v>
      </c>
      <c r="I54" s="13"/>
      <c r="J54" s="52">
        <f t="shared" si="11"/>
        <v>0</v>
      </c>
    </row>
    <row r="55" spans="1:10" ht="22.5" x14ac:dyDescent="0.2">
      <c r="A55" s="33"/>
      <c r="B55" s="79" t="s">
        <v>474</v>
      </c>
      <c r="C55" s="79" t="s">
        <v>1945</v>
      </c>
      <c r="D55" s="86" t="s">
        <v>1946</v>
      </c>
      <c r="E55" s="87" t="s">
        <v>1766</v>
      </c>
      <c r="F55" s="127">
        <v>10</v>
      </c>
      <c r="G55" s="120"/>
      <c r="H55" s="52">
        <f t="shared" si="10"/>
        <v>0</v>
      </c>
      <c r="I55" s="13"/>
      <c r="J55" s="52">
        <f t="shared" si="11"/>
        <v>0</v>
      </c>
    </row>
    <row r="56" spans="1:10" ht="22.5" x14ac:dyDescent="0.2">
      <c r="A56" s="33"/>
      <c r="B56" s="79" t="s">
        <v>476</v>
      </c>
      <c r="C56" s="79" t="s">
        <v>1947</v>
      </c>
      <c r="D56" s="86" t="s">
        <v>1948</v>
      </c>
      <c r="E56" s="87" t="s">
        <v>1949</v>
      </c>
      <c r="F56" s="127">
        <v>1</v>
      </c>
      <c r="G56" s="120"/>
      <c r="H56" s="52">
        <f t="shared" si="10"/>
        <v>0</v>
      </c>
      <c r="I56" s="13"/>
      <c r="J56" s="52">
        <f t="shared" si="11"/>
        <v>0</v>
      </c>
    </row>
    <row r="57" spans="1:10" ht="33.75" x14ac:dyDescent="0.2">
      <c r="A57" s="33"/>
      <c r="B57" s="79" t="s">
        <v>478</v>
      </c>
      <c r="C57" s="79" t="s">
        <v>1950</v>
      </c>
      <c r="D57" s="86" t="s">
        <v>1951</v>
      </c>
      <c r="E57" s="87" t="s">
        <v>1952</v>
      </c>
      <c r="F57" s="127">
        <v>18</v>
      </c>
      <c r="G57" s="120"/>
      <c r="H57" s="52">
        <f t="shared" si="10"/>
        <v>0</v>
      </c>
      <c r="I57" s="13"/>
      <c r="J57" s="52">
        <f t="shared" si="11"/>
        <v>0</v>
      </c>
    </row>
    <row r="58" spans="1:10" ht="22.5" x14ac:dyDescent="0.2">
      <c r="A58" s="33"/>
      <c r="B58" s="79" t="s">
        <v>480</v>
      </c>
      <c r="C58" s="79" t="s">
        <v>1953</v>
      </c>
      <c r="D58" s="86" t="s">
        <v>1954</v>
      </c>
      <c r="E58" s="87" t="s">
        <v>1920</v>
      </c>
      <c r="F58" s="127">
        <v>2</v>
      </c>
      <c r="G58" s="120"/>
      <c r="H58" s="52">
        <f t="shared" si="10"/>
        <v>0</v>
      </c>
      <c r="I58" s="13"/>
      <c r="J58" s="52">
        <f t="shared" si="11"/>
        <v>0</v>
      </c>
    </row>
    <row r="59" spans="1:10" ht="22.5" x14ac:dyDescent="0.2">
      <c r="A59" s="33"/>
      <c r="B59" s="79" t="s">
        <v>482</v>
      </c>
      <c r="C59" s="79" t="s">
        <v>1955</v>
      </c>
      <c r="D59" s="86" t="s">
        <v>1956</v>
      </c>
      <c r="E59" s="87" t="s">
        <v>1920</v>
      </c>
      <c r="F59" s="127">
        <v>1</v>
      </c>
      <c r="G59" s="120"/>
      <c r="H59" s="52">
        <f t="shared" si="10"/>
        <v>0</v>
      </c>
      <c r="I59" s="13"/>
      <c r="J59" s="52">
        <f t="shared" si="11"/>
        <v>0</v>
      </c>
    </row>
    <row r="60" spans="1:10" ht="22.5" x14ac:dyDescent="0.2">
      <c r="A60" s="33"/>
      <c r="B60" s="79" t="s">
        <v>485</v>
      </c>
      <c r="C60" s="79" t="s">
        <v>1957</v>
      </c>
      <c r="D60" s="86" t="s">
        <v>1958</v>
      </c>
      <c r="E60" s="87" t="s">
        <v>411</v>
      </c>
      <c r="F60" s="127">
        <v>-145.30000000000001</v>
      </c>
      <c r="G60" s="120"/>
      <c r="H60" s="52">
        <f t="shared" si="10"/>
        <v>0</v>
      </c>
      <c r="I60" s="13"/>
      <c r="J60" s="52">
        <f t="shared" si="11"/>
        <v>0</v>
      </c>
    </row>
    <row r="61" spans="1:10" ht="23.25" thickBot="1" x14ac:dyDescent="0.25">
      <c r="A61" s="33"/>
      <c r="B61" s="79" t="s">
        <v>487</v>
      </c>
      <c r="C61" s="79" t="s">
        <v>1959</v>
      </c>
      <c r="D61" s="86" t="s">
        <v>1960</v>
      </c>
      <c r="E61" s="87" t="s">
        <v>411</v>
      </c>
      <c r="F61" s="127">
        <v>-183.75</v>
      </c>
      <c r="G61" s="120"/>
      <c r="H61" s="52">
        <f t="shared" si="10"/>
        <v>0</v>
      </c>
      <c r="I61" s="13"/>
      <c r="J61" s="52">
        <f t="shared" si="11"/>
        <v>0</v>
      </c>
    </row>
    <row r="62" spans="1:10" ht="13.5" thickBot="1" x14ac:dyDescent="0.25">
      <c r="A62" s="33"/>
      <c r="B62" s="98"/>
      <c r="C62" s="99"/>
      <c r="D62" s="100" t="s">
        <v>1961</v>
      </c>
      <c r="E62" s="99"/>
      <c r="F62" s="98"/>
      <c r="G62" s="10"/>
      <c r="H62" s="52">
        <f>SUM(H63:H79)</f>
        <v>0</v>
      </c>
      <c r="I62" s="13"/>
      <c r="J62" s="52">
        <f t="shared" ref="J62:J72" si="12">H62+I62</f>
        <v>0</v>
      </c>
    </row>
    <row r="63" spans="1:10" ht="45" x14ac:dyDescent="0.2">
      <c r="A63" s="33"/>
      <c r="B63" s="79" t="s">
        <v>489</v>
      </c>
      <c r="C63" s="79" t="s">
        <v>1877</v>
      </c>
      <c r="D63" s="86" t="s">
        <v>1878</v>
      </c>
      <c r="E63" s="87" t="s">
        <v>438</v>
      </c>
      <c r="F63" s="127">
        <v>6.6710000000000003</v>
      </c>
      <c r="G63" s="120"/>
      <c r="H63" s="52">
        <f t="shared" ref="H63:H69" si="13">F63*G63</f>
        <v>0</v>
      </c>
      <c r="I63" s="13"/>
      <c r="J63" s="52">
        <f t="shared" si="12"/>
        <v>0</v>
      </c>
    </row>
    <row r="64" spans="1:10" ht="22.5" x14ac:dyDescent="0.2">
      <c r="A64" s="33"/>
      <c r="B64" s="79" t="s">
        <v>491</v>
      </c>
      <c r="C64" s="79" t="s">
        <v>1879</v>
      </c>
      <c r="D64" s="86" t="s">
        <v>1880</v>
      </c>
      <c r="E64" s="87" t="s">
        <v>438</v>
      </c>
      <c r="F64" s="127">
        <v>1.177</v>
      </c>
      <c r="G64" s="120"/>
      <c r="H64" s="52">
        <f t="shared" si="13"/>
        <v>0</v>
      </c>
      <c r="I64" s="13"/>
      <c r="J64" s="52">
        <f t="shared" si="12"/>
        <v>0</v>
      </c>
    </row>
    <row r="65" spans="1:10" ht="33.75" x14ac:dyDescent="0.2">
      <c r="A65" s="33"/>
      <c r="B65" s="79" t="s">
        <v>494</v>
      </c>
      <c r="C65" s="79" t="s">
        <v>1881</v>
      </c>
      <c r="D65" s="86" t="s">
        <v>1882</v>
      </c>
      <c r="E65" s="87" t="s">
        <v>358</v>
      </c>
      <c r="F65" s="127">
        <v>15.698</v>
      </c>
      <c r="G65" s="120"/>
      <c r="H65" s="52">
        <f t="shared" si="13"/>
        <v>0</v>
      </c>
      <c r="I65" s="13"/>
      <c r="J65" s="52">
        <f t="shared" si="12"/>
        <v>0</v>
      </c>
    </row>
    <row r="66" spans="1:10" ht="22.5" x14ac:dyDescent="0.2">
      <c r="A66" s="33"/>
      <c r="B66" s="79" t="s">
        <v>498</v>
      </c>
      <c r="C66" s="79" t="s">
        <v>1883</v>
      </c>
      <c r="D66" s="86" t="s">
        <v>1884</v>
      </c>
      <c r="E66" s="87" t="s">
        <v>438</v>
      </c>
      <c r="F66" s="127">
        <v>1.05</v>
      </c>
      <c r="G66" s="120"/>
      <c r="H66" s="52">
        <f t="shared" si="13"/>
        <v>0</v>
      </c>
      <c r="I66" s="13"/>
      <c r="J66" s="52">
        <f t="shared" si="12"/>
        <v>0</v>
      </c>
    </row>
    <row r="67" spans="1:10" ht="22.5" x14ac:dyDescent="0.2">
      <c r="A67" s="33"/>
      <c r="B67" s="79" t="s">
        <v>502</v>
      </c>
      <c r="C67" s="79" t="s">
        <v>1885</v>
      </c>
      <c r="D67" s="86" t="s">
        <v>1886</v>
      </c>
      <c r="E67" s="87" t="s">
        <v>438</v>
      </c>
      <c r="F67" s="127">
        <v>1.7849999999999999</v>
      </c>
      <c r="G67" s="120"/>
      <c r="H67" s="52">
        <f t="shared" si="13"/>
        <v>0</v>
      </c>
      <c r="I67" s="13"/>
      <c r="J67" s="52">
        <f t="shared" si="12"/>
        <v>0</v>
      </c>
    </row>
    <row r="68" spans="1:10" ht="22.5" x14ac:dyDescent="0.2">
      <c r="A68" s="33"/>
      <c r="B68" s="79" t="s">
        <v>504</v>
      </c>
      <c r="C68" s="79" t="s">
        <v>1895</v>
      </c>
      <c r="D68" s="86" t="s">
        <v>1896</v>
      </c>
      <c r="E68" s="87" t="s">
        <v>438</v>
      </c>
      <c r="F68" s="127">
        <v>5.0129999999999999</v>
      </c>
      <c r="G68" s="120"/>
      <c r="H68" s="52">
        <f t="shared" si="13"/>
        <v>0</v>
      </c>
      <c r="I68" s="13"/>
      <c r="J68" s="52">
        <f t="shared" si="12"/>
        <v>0</v>
      </c>
    </row>
    <row r="69" spans="1:10" ht="22.5" x14ac:dyDescent="0.2">
      <c r="A69" s="33"/>
      <c r="B69" s="79" t="s">
        <v>507</v>
      </c>
      <c r="C69" s="79" t="s">
        <v>1897</v>
      </c>
      <c r="D69" s="86" t="s">
        <v>1898</v>
      </c>
      <c r="E69" s="87" t="s">
        <v>438</v>
      </c>
      <c r="F69" s="127">
        <v>5.0129999999999999</v>
      </c>
      <c r="G69" s="120"/>
      <c r="H69" s="52">
        <f t="shared" si="13"/>
        <v>0</v>
      </c>
      <c r="I69" s="13"/>
      <c r="J69" s="52">
        <f t="shared" si="12"/>
        <v>0</v>
      </c>
    </row>
    <row r="70" spans="1:10" ht="56.25" x14ac:dyDescent="0.2">
      <c r="A70" s="33"/>
      <c r="B70" s="121" t="s">
        <v>510</v>
      </c>
      <c r="C70" s="121" t="s">
        <v>1899</v>
      </c>
      <c r="D70" s="123" t="s">
        <v>1938</v>
      </c>
      <c r="E70" s="128" t="s">
        <v>438</v>
      </c>
      <c r="F70" s="129">
        <v>2.835</v>
      </c>
      <c r="G70" s="120"/>
      <c r="H70" s="52">
        <f>F70*G70*18</f>
        <v>0</v>
      </c>
      <c r="I70" s="13"/>
      <c r="J70" s="52">
        <f t="shared" si="12"/>
        <v>0</v>
      </c>
    </row>
    <row r="71" spans="1:10" ht="22.5" x14ac:dyDescent="0.2">
      <c r="A71" s="33"/>
      <c r="B71" s="79" t="s">
        <v>514</v>
      </c>
      <c r="C71" s="79" t="s">
        <v>1901</v>
      </c>
      <c r="D71" s="86" t="s">
        <v>1902</v>
      </c>
      <c r="E71" s="87" t="s">
        <v>438</v>
      </c>
      <c r="F71" s="127">
        <v>2.835</v>
      </c>
      <c r="G71" s="120"/>
      <c r="H71" s="52">
        <f t="shared" ref="H71:H79" si="14">F71*G71</f>
        <v>0</v>
      </c>
      <c r="I71" s="13"/>
      <c r="J71" s="52">
        <f t="shared" si="12"/>
        <v>0</v>
      </c>
    </row>
    <row r="72" spans="1:10" ht="22.5" x14ac:dyDescent="0.2">
      <c r="A72" s="33"/>
      <c r="B72" s="79" t="s">
        <v>517</v>
      </c>
      <c r="C72" s="79" t="s">
        <v>1903</v>
      </c>
      <c r="D72" s="86" t="s">
        <v>1905</v>
      </c>
      <c r="E72" s="87" t="s">
        <v>411</v>
      </c>
      <c r="F72" s="127">
        <v>5.25</v>
      </c>
      <c r="G72" s="120"/>
      <c r="H72" s="52">
        <f t="shared" si="14"/>
        <v>0</v>
      </c>
      <c r="I72" s="13"/>
      <c r="J72" s="52">
        <f t="shared" si="12"/>
        <v>0</v>
      </c>
    </row>
    <row r="73" spans="1:10" ht="22.5" x14ac:dyDescent="0.2">
      <c r="A73" s="33"/>
      <c r="B73" s="79" t="s">
        <v>519</v>
      </c>
      <c r="C73" s="79" t="s">
        <v>1916</v>
      </c>
      <c r="D73" s="86" t="s">
        <v>1917</v>
      </c>
      <c r="E73" s="87" t="s">
        <v>411</v>
      </c>
      <c r="F73" s="127">
        <v>5.25</v>
      </c>
      <c r="G73" s="120"/>
      <c r="H73" s="52">
        <f t="shared" si="14"/>
        <v>0</v>
      </c>
      <c r="I73" s="13"/>
      <c r="J73" s="52">
        <f t="shared" ref="J73:J80" si="15">H73+I73</f>
        <v>0</v>
      </c>
    </row>
    <row r="74" spans="1:10" ht="33.75" x14ac:dyDescent="0.2">
      <c r="A74" s="33"/>
      <c r="B74" s="79" t="s">
        <v>523</v>
      </c>
      <c r="C74" s="79" t="s">
        <v>1918</v>
      </c>
      <c r="D74" s="86" t="s">
        <v>1919</v>
      </c>
      <c r="E74" s="87" t="s">
        <v>1920</v>
      </c>
      <c r="F74" s="127">
        <v>1</v>
      </c>
      <c r="G74" s="120"/>
      <c r="H74" s="52">
        <f t="shared" si="14"/>
        <v>0</v>
      </c>
      <c r="I74" s="13"/>
      <c r="J74" s="52">
        <f t="shared" si="15"/>
        <v>0</v>
      </c>
    </row>
    <row r="75" spans="1:10" ht="22.5" x14ac:dyDescent="0.2">
      <c r="A75" s="33"/>
      <c r="B75" s="79" t="s">
        <v>525</v>
      </c>
      <c r="C75" s="79" t="s">
        <v>1921</v>
      </c>
      <c r="D75" s="86" t="s">
        <v>1922</v>
      </c>
      <c r="E75" s="87" t="s">
        <v>1923</v>
      </c>
      <c r="F75" s="127">
        <v>1</v>
      </c>
      <c r="G75" s="120"/>
      <c r="H75" s="52">
        <f t="shared" si="14"/>
        <v>0</v>
      </c>
      <c r="I75" s="13"/>
      <c r="J75" s="52">
        <f t="shared" si="15"/>
        <v>0</v>
      </c>
    </row>
    <row r="76" spans="1:10" ht="22.5" x14ac:dyDescent="0.2">
      <c r="A76" s="33"/>
      <c r="B76" s="79" t="s">
        <v>526</v>
      </c>
      <c r="C76" s="79" t="s">
        <v>1924</v>
      </c>
      <c r="D76" s="86" t="s">
        <v>1925</v>
      </c>
      <c r="E76" s="87" t="s">
        <v>1923</v>
      </c>
      <c r="F76" s="127">
        <v>1</v>
      </c>
      <c r="G76" s="120"/>
      <c r="H76" s="52">
        <f t="shared" si="14"/>
        <v>0</v>
      </c>
      <c r="I76" s="13"/>
      <c r="J76" s="52">
        <f t="shared" si="15"/>
        <v>0</v>
      </c>
    </row>
    <row r="77" spans="1:10" ht="33.75" x14ac:dyDescent="0.2">
      <c r="A77" s="33"/>
      <c r="B77" s="79" t="s">
        <v>527</v>
      </c>
      <c r="C77" s="79" t="s">
        <v>1926</v>
      </c>
      <c r="D77" s="86" t="s">
        <v>1927</v>
      </c>
      <c r="E77" s="87" t="s">
        <v>411</v>
      </c>
      <c r="F77" s="127">
        <v>-194.75</v>
      </c>
      <c r="G77" s="120"/>
      <c r="H77" s="52">
        <f t="shared" si="14"/>
        <v>0</v>
      </c>
      <c r="I77" s="13"/>
      <c r="J77" s="52">
        <f t="shared" si="15"/>
        <v>0</v>
      </c>
    </row>
    <row r="78" spans="1:10" ht="22.5" x14ac:dyDescent="0.2">
      <c r="A78" s="33"/>
      <c r="B78" s="79" t="s">
        <v>529</v>
      </c>
      <c r="C78" s="79" t="s">
        <v>1928</v>
      </c>
      <c r="D78" s="86" t="s">
        <v>1929</v>
      </c>
      <c r="E78" s="87" t="s">
        <v>411</v>
      </c>
      <c r="F78" s="127">
        <v>-194.75</v>
      </c>
      <c r="G78" s="120"/>
      <c r="H78" s="52">
        <f t="shared" si="14"/>
        <v>0</v>
      </c>
      <c r="I78" s="13"/>
      <c r="J78" s="52">
        <f t="shared" si="15"/>
        <v>0</v>
      </c>
    </row>
    <row r="79" spans="1:10" ht="23.25" thickBot="1" x14ac:dyDescent="0.25">
      <c r="A79" s="33"/>
      <c r="B79" s="79" t="s">
        <v>531</v>
      </c>
      <c r="C79" s="79" t="s">
        <v>1928</v>
      </c>
      <c r="D79" s="86" t="s">
        <v>1930</v>
      </c>
      <c r="E79" s="87" t="s">
        <v>411</v>
      </c>
      <c r="F79" s="127">
        <v>-194.75</v>
      </c>
      <c r="G79" s="120"/>
      <c r="H79" s="52">
        <f t="shared" si="14"/>
        <v>0</v>
      </c>
      <c r="I79" s="13"/>
      <c r="J79" s="52">
        <f t="shared" si="15"/>
        <v>0</v>
      </c>
    </row>
    <row r="80" spans="1:10" ht="13.5" thickBot="1" x14ac:dyDescent="0.25">
      <c r="A80" s="33"/>
      <c r="B80" s="97"/>
      <c r="C80" s="95"/>
      <c r="D80" s="96" t="s">
        <v>1962</v>
      </c>
      <c r="E80" s="95"/>
      <c r="F80" s="97"/>
      <c r="G80" s="10"/>
      <c r="H80" s="72">
        <f>H81+H121</f>
        <v>0</v>
      </c>
      <c r="I80" s="13"/>
      <c r="J80" s="52">
        <f t="shared" si="15"/>
        <v>0</v>
      </c>
    </row>
    <row r="81" spans="1:10" ht="13.5" thickBot="1" x14ac:dyDescent="0.25">
      <c r="A81" s="33"/>
      <c r="B81" s="98"/>
      <c r="C81" s="99"/>
      <c r="D81" s="100" t="s">
        <v>1963</v>
      </c>
      <c r="E81" s="99"/>
      <c r="F81" s="98"/>
      <c r="G81" s="10"/>
      <c r="H81" s="52">
        <f>SUM(H82:H120)</f>
        <v>0</v>
      </c>
      <c r="I81" s="13"/>
      <c r="J81" s="52">
        <f t="shared" ref="J81:J89" si="16">H81+I81</f>
        <v>0</v>
      </c>
    </row>
    <row r="82" spans="1:10" ht="45" x14ac:dyDescent="0.2">
      <c r="A82" s="33"/>
      <c r="B82" s="79" t="s">
        <v>533</v>
      </c>
      <c r="C82" s="79" t="s">
        <v>1877</v>
      </c>
      <c r="D82" s="86" t="s">
        <v>1878</v>
      </c>
      <c r="E82" s="87" t="s">
        <v>438</v>
      </c>
      <c r="F82" s="127">
        <v>86.614999999999995</v>
      </c>
      <c r="G82" s="120"/>
      <c r="H82" s="52">
        <f t="shared" ref="H82:H88" si="17">F82*G82</f>
        <v>0</v>
      </c>
      <c r="I82" s="13"/>
      <c r="J82" s="52">
        <f t="shared" si="16"/>
        <v>0</v>
      </c>
    </row>
    <row r="83" spans="1:10" ht="22.5" x14ac:dyDescent="0.2">
      <c r="A83" s="33"/>
      <c r="B83" s="79" t="s">
        <v>536</v>
      </c>
      <c r="C83" s="79" t="s">
        <v>1879</v>
      </c>
      <c r="D83" s="86" t="s">
        <v>1880</v>
      </c>
      <c r="E83" s="87" t="s">
        <v>438</v>
      </c>
      <c r="F83" s="127">
        <v>15.285</v>
      </c>
      <c r="G83" s="120"/>
      <c r="H83" s="52">
        <f t="shared" si="17"/>
        <v>0</v>
      </c>
      <c r="I83" s="13"/>
      <c r="J83" s="52">
        <f t="shared" si="16"/>
        <v>0</v>
      </c>
    </row>
    <row r="84" spans="1:10" ht="33.75" x14ac:dyDescent="0.2">
      <c r="A84" s="33"/>
      <c r="B84" s="79" t="s">
        <v>538</v>
      </c>
      <c r="C84" s="79" t="s">
        <v>1881</v>
      </c>
      <c r="D84" s="86" t="s">
        <v>1882</v>
      </c>
      <c r="E84" s="87" t="s">
        <v>358</v>
      </c>
      <c r="F84" s="127">
        <v>203.80099999999999</v>
      </c>
      <c r="G84" s="120"/>
      <c r="H84" s="52">
        <f t="shared" si="17"/>
        <v>0</v>
      </c>
      <c r="I84" s="13"/>
      <c r="J84" s="52">
        <f t="shared" si="16"/>
        <v>0</v>
      </c>
    </row>
    <row r="85" spans="1:10" ht="22.5" x14ac:dyDescent="0.2">
      <c r="A85" s="33"/>
      <c r="B85" s="79" t="s">
        <v>540</v>
      </c>
      <c r="C85" s="79" t="s">
        <v>1883</v>
      </c>
      <c r="D85" s="86" t="s">
        <v>1884</v>
      </c>
      <c r="E85" s="87" t="s">
        <v>438</v>
      </c>
      <c r="F85" s="127">
        <v>11.53</v>
      </c>
      <c r="G85" s="120"/>
      <c r="H85" s="52">
        <f t="shared" si="17"/>
        <v>0</v>
      </c>
      <c r="I85" s="13"/>
      <c r="J85" s="52">
        <f t="shared" si="16"/>
        <v>0</v>
      </c>
    </row>
    <row r="86" spans="1:10" ht="22.5" x14ac:dyDescent="0.2">
      <c r="A86" s="33"/>
      <c r="B86" s="79" t="s">
        <v>542</v>
      </c>
      <c r="C86" s="79" t="s">
        <v>1885</v>
      </c>
      <c r="D86" s="86" t="s">
        <v>1886</v>
      </c>
      <c r="E86" s="87" t="s">
        <v>438</v>
      </c>
      <c r="F86" s="127">
        <v>19.513000000000002</v>
      </c>
      <c r="G86" s="120"/>
      <c r="H86" s="52">
        <f t="shared" si="17"/>
        <v>0</v>
      </c>
      <c r="I86" s="13"/>
      <c r="J86" s="52">
        <f t="shared" si="16"/>
        <v>0</v>
      </c>
    </row>
    <row r="87" spans="1:10" ht="22.5" x14ac:dyDescent="0.2">
      <c r="A87" s="33"/>
      <c r="B87" s="79" t="s">
        <v>544</v>
      </c>
      <c r="C87" s="79" t="s">
        <v>1895</v>
      </c>
      <c r="D87" s="86" t="s">
        <v>1896</v>
      </c>
      <c r="E87" s="87" t="s">
        <v>438</v>
      </c>
      <c r="F87" s="127">
        <v>70.856999999999999</v>
      </c>
      <c r="G87" s="120"/>
      <c r="H87" s="52">
        <f t="shared" si="17"/>
        <v>0</v>
      </c>
      <c r="I87" s="13"/>
      <c r="J87" s="52">
        <f t="shared" si="16"/>
        <v>0</v>
      </c>
    </row>
    <row r="88" spans="1:10" ht="22.5" x14ac:dyDescent="0.2">
      <c r="A88" s="33"/>
      <c r="B88" s="79" t="s">
        <v>546</v>
      </c>
      <c r="C88" s="79" t="s">
        <v>1897</v>
      </c>
      <c r="D88" s="86" t="s">
        <v>1898</v>
      </c>
      <c r="E88" s="87" t="s">
        <v>438</v>
      </c>
      <c r="F88" s="127">
        <v>70.856999999999999</v>
      </c>
      <c r="G88" s="120"/>
      <c r="H88" s="52">
        <f t="shared" si="17"/>
        <v>0</v>
      </c>
      <c r="I88" s="13"/>
      <c r="J88" s="52">
        <f t="shared" si="16"/>
        <v>0</v>
      </c>
    </row>
    <row r="89" spans="1:10" ht="56.25" x14ac:dyDescent="0.2">
      <c r="A89" s="33"/>
      <c r="B89" s="121" t="s">
        <v>548</v>
      </c>
      <c r="C89" s="121" t="s">
        <v>1899</v>
      </c>
      <c r="D89" s="123" t="s">
        <v>1938</v>
      </c>
      <c r="E89" s="128" t="s">
        <v>438</v>
      </c>
      <c r="F89" s="129">
        <v>31.042999999999999</v>
      </c>
      <c r="G89" s="120"/>
      <c r="H89" s="52">
        <f>F89*G89*18</f>
        <v>0</v>
      </c>
      <c r="I89" s="13"/>
      <c r="J89" s="52">
        <f t="shared" si="16"/>
        <v>0</v>
      </c>
    </row>
    <row r="90" spans="1:10" ht="22.5" x14ac:dyDescent="0.2">
      <c r="A90" s="33"/>
      <c r="B90" s="79" t="s">
        <v>550</v>
      </c>
      <c r="C90" s="79" t="s">
        <v>1901</v>
      </c>
      <c r="D90" s="86" t="s">
        <v>1902</v>
      </c>
      <c r="E90" s="87" t="s">
        <v>438</v>
      </c>
      <c r="F90" s="127">
        <v>31.042999999999999</v>
      </c>
      <c r="G90" s="120"/>
      <c r="H90" s="52">
        <f t="shared" ref="H90:H112" si="18">F90*G90</f>
        <v>0</v>
      </c>
      <c r="I90" s="13"/>
      <c r="J90" s="52">
        <f t="shared" ref="J90:J112" si="19">H90+I90</f>
        <v>0</v>
      </c>
    </row>
    <row r="91" spans="1:10" ht="22.5" x14ac:dyDescent="0.2">
      <c r="A91" s="33"/>
      <c r="B91" s="79" t="s">
        <v>552</v>
      </c>
      <c r="C91" s="79" t="s">
        <v>1903</v>
      </c>
      <c r="D91" s="86" t="s">
        <v>1905</v>
      </c>
      <c r="E91" s="87" t="s">
        <v>411</v>
      </c>
      <c r="F91" s="127">
        <v>48.5</v>
      </c>
      <c r="G91" s="120"/>
      <c r="H91" s="52">
        <f t="shared" si="18"/>
        <v>0</v>
      </c>
      <c r="I91" s="13"/>
      <c r="J91" s="52">
        <f t="shared" si="19"/>
        <v>0</v>
      </c>
    </row>
    <row r="92" spans="1:10" ht="22.5" x14ac:dyDescent="0.2">
      <c r="A92" s="33"/>
      <c r="B92" s="79" t="s">
        <v>554</v>
      </c>
      <c r="C92" s="79" t="s">
        <v>1903</v>
      </c>
      <c r="D92" s="86" t="s">
        <v>1964</v>
      </c>
      <c r="E92" s="87" t="s">
        <v>411</v>
      </c>
      <c r="F92" s="127">
        <v>7</v>
      </c>
      <c r="G92" s="120"/>
      <c r="H92" s="52">
        <f t="shared" si="18"/>
        <v>0</v>
      </c>
      <c r="I92" s="13"/>
      <c r="J92" s="52">
        <f t="shared" si="19"/>
        <v>0</v>
      </c>
    </row>
    <row r="93" spans="1:10" ht="22.5" x14ac:dyDescent="0.2">
      <c r="A93" s="33"/>
      <c r="B93" s="79" t="s">
        <v>556</v>
      </c>
      <c r="C93" s="79" t="s">
        <v>1903</v>
      </c>
      <c r="D93" s="86" t="s">
        <v>1965</v>
      </c>
      <c r="E93" s="87" t="s">
        <v>411</v>
      </c>
      <c r="F93" s="127">
        <v>2.15</v>
      </c>
      <c r="G93" s="120"/>
      <c r="H93" s="52">
        <f t="shared" si="18"/>
        <v>0</v>
      </c>
      <c r="I93" s="13"/>
      <c r="J93" s="52">
        <f t="shared" si="19"/>
        <v>0</v>
      </c>
    </row>
    <row r="94" spans="1:10" ht="22.5" x14ac:dyDescent="0.2">
      <c r="A94" s="33"/>
      <c r="B94" s="79" t="s">
        <v>557</v>
      </c>
      <c r="C94" s="79" t="s">
        <v>1906</v>
      </c>
      <c r="D94" s="86" t="s">
        <v>1966</v>
      </c>
      <c r="E94" s="87" t="s">
        <v>353</v>
      </c>
      <c r="F94" s="127">
        <v>1</v>
      </c>
      <c r="G94" s="120"/>
      <c r="H94" s="52">
        <f t="shared" si="18"/>
        <v>0</v>
      </c>
      <c r="I94" s="13"/>
      <c r="J94" s="52">
        <f t="shared" si="19"/>
        <v>0</v>
      </c>
    </row>
    <row r="95" spans="1:10" ht="22.5" x14ac:dyDescent="0.2">
      <c r="A95" s="33"/>
      <c r="B95" s="79" t="s">
        <v>560</v>
      </c>
      <c r="C95" s="79" t="s">
        <v>1906</v>
      </c>
      <c r="D95" s="86" t="s">
        <v>1967</v>
      </c>
      <c r="E95" s="87" t="s">
        <v>353</v>
      </c>
      <c r="F95" s="127">
        <v>1</v>
      </c>
      <c r="G95" s="120"/>
      <c r="H95" s="52">
        <f t="shared" si="18"/>
        <v>0</v>
      </c>
      <c r="I95" s="13"/>
      <c r="J95" s="52">
        <f t="shared" si="19"/>
        <v>0</v>
      </c>
    </row>
    <row r="96" spans="1:10" ht="22.5" x14ac:dyDescent="0.2">
      <c r="A96" s="33"/>
      <c r="B96" s="79" t="s">
        <v>561</v>
      </c>
      <c r="C96" s="79" t="s">
        <v>1906</v>
      </c>
      <c r="D96" s="86" t="s">
        <v>1968</v>
      </c>
      <c r="E96" s="87" t="s">
        <v>353</v>
      </c>
      <c r="F96" s="127">
        <v>1</v>
      </c>
      <c r="G96" s="120"/>
      <c r="H96" s="52">
        <f t="shared" si="18"/>
        <v>0</v>
      </c>
      <c r="I96" s="13"/>
      <c r="J96" s="52">
        <f t="shared" si="19"/>
        <v>0</v>
      </c>
    </row>
    <row r="97" spans="1:10" ht="22.5" x14ac:dyDescent="0.2">
      <c r="A97" s="33"/>
      <c r="B97" s="79" t="s">
        <v>562</v>
      </c>
      <c r="C97" s="79" t="s">
        <v>1906</v>
      </c>
      <c r="D97" s="86" t="s">
        <v>1969</v>
      </c>
      <c r="E97" s="87" t="s">
        <v>353</v>
      </c>
      <c r="F97" s="127">
        <v>3</v>
      </c>
      <c r="G97" s="120"/>
      <c r="H97" s="52">
        <f t="shared" si="18"/>
        <v>0</v>
      </c>
      <c r="I97" s="13"/>
      <c r="J97" s="52">
        <f t="shared" si="19"/>
        <v>0</v>
      </c>
    </row>
    <row r="98" spans="1:10" ht="22.5" x14ac:dyDescent="0.2">
      <c r="A98" s="33"/>
      <c r="B98" s="79" t="s">
        <v>563</v>
      </c>
      <c r="C98" s="79" t="s">
        <v>1912</v>
      </c>
      <c r="D98" s="86" t="s">
        <v>1913</v>
      </c>
      <c r="E98" s="87" t="s">
        <v>1911</v>
      </c>
      <c r="F98" s="127">
        <v>12</v>
      </c>
      <c r="G98" s="120"/>
      <c r="H98" s="52">
        <f t="shared" si="18"/>
        <v>0</v>
      </c>
      <c r="I98" s="13"/>
      <c r="J98" s="52">
        <f t="shared" si="19"/>
        <v>0</v>
      </c>
    </row>
    <row r="99" spans="1:10" ht="22.5" x14ac:dyDescent="0.2">
      <c r="A99" s="33"/>
      <c r="B99" s="79" t="s">
        <v>565</v>
      </c>
      <c r="C99" s="79" t="s">
        <v>1912</v>
      </c>
      <c r="D99" s="86" t="s">
        <v>1970</v>
      </c>
      <c r="E99" s="87" t="s">
        <v>1911</v>
      </c>
      <c r="F99" s="127">
        <v>1</v>
      </c>
      <c r="G99" s="120"/>
      <c r="H99" s="52">
        <f t="shared" si="18"/>
        <v>0</v>
      </c>
      <c r="I99" s="13"/>
      <c r="J99" s="52">
        <f t="shared" si="19"/>
        <v>0</v>
      </c>
    </row>
    <row r="100" spans="1:10" ht="22.5" x14ac:dyDescent="0.2">
      <c r="A100" s="33"/>
      <c r="B100" s="79" t="s">
        <v>569</v>
      </c>
      <c r="C100" s="79" t="s">
        <v>1912</v>
      </c>
      <c r="D100" s="86" t="s">
        <v>1971</v>
      </c>
      <c r="E100" s="87" t="s">
        <v>1911</v>
      </c>
      <c r="F100" s="127">
        <v>1</v>
      </c>
      <c r="G100" s="120"/>
      <c r="H100" s="52">
        <f t="shared" si="18"/>
        <v>0</v>
      </c>
      <c r="I100" s="13"/>
      <c r="J100" s="52">
        <f t="shared" si="19"/>
        <v>0</v>
      </c>
    </row>
    <row r="101" spans="1:10" ht="22.5" x14ac:dyDescent="0.2">
      <c r="A101" s="33"/>
      <c r="B101" s="79" t="s">
        <v>571</v>
      </c>
      <c r="C101" s="79" t="s">
        <v>1914</v>
      </c>
      <c r="D101" s="86" t="s">
        <v>1915</v>
      </c>
      <c r="E101" s="87" t="s">
        <v>371</v>
      </c>
      <c r="F101" s="127">
        <v>1</v>
      </c>
      <c r="G101" s="120"/>
      <c r="H101" s="52">
        <f t="shared" si="18"/>
        <v>0</v>
      </c>
      <c r="I101" s="13"/>
      <c r="J101" s="52">
        <f t="shared" si="19"/>
        <v>0</v>
      </c>
    </row>
    <row r="102" spans="1:10" ht="22.5" x14ac:dyDescent="0.2">
      <c r="A102" s="33"/>
      <c r="B102" s="79" t="s">
        <v>574</v>
      </c>
      <c r="C102" s="79" t="s">
        <v>1914</v>
      </c>
      <c r="D102" s="86" t="s">
        <v>1972</v>
      </c>
      <c r="E102" s="87" t="s">
        <v>371</v>
      </c>
      <c r="F102" s="127">
        <v>1</v>
      </c>
      <c r="G102" s="120"/>
      <c r="H102" s="52">
        <f t="shared" si="18"/>
        <v>0</v>
      </c>
      <c r="I102" s="13"/>
      <c r="J102" s="52">
        <f t="shared" si="19"/>
        <v>0</v>
      </c>
    </row>
    <row r="103" spans="1:10" ht="22.5" x14ac:dyDescent="0.2">
      <c r="A103" s="33"/>
      <c r="B103" s="79" t="s">
        <v>577</v>
      </c>
      <c r="C103" s="79" t="s">
        <v>1914</v>
      </c>
      <c r="D103" s="86" t="s">
        <v>1973</v>
      </c>
      <c r="E103" s="87" t="s">
        <v>371</v>
      </c>
      <c r="F103" s="127">
        <v>1</v>
      </c>
      <c r="G103" s="120"/>
      <c r="H103" s="52">
        <f t="shared" si="18"/>
        <v>0</v>
      </c>
      <c r="I103" s="13"/>
      <c r="J103" s="52">
        <f t="shared" si="19"/>
        <v>0</v>
      </c>
    </row>
    <row r="104" spans="1:10" ht="22.5" x14ac:dyDescent="0.2">
      <c r="A104" s="33"/>
      <c r="B104" s="79" t="s">
        <v>587</v>
      </c>
      <c r="C104" s="79" t="s">
        <v>1974</v>
      </c>
      <c r="D104" s="86" t="s">
        <v>1975</v>
      </c>
      <c r="E104" s="87" t="s">
        <v>371</v>
      </c>
      <c r="F104" s="244">
        <v>0</v>
      </c>
      <c r="G104" s="120"/>
      <c r="H104" s="52">
        <f t="shared" si="18"/>
        <v>0</v>
      </c>
      <c r="I104" s="13"/>
      <c r="J104" s="52">
        <f t="shared" si="19"/>
        <v>0</v>
      </c>
    </row>
    <row r="105" spans="1:10" ht="22.5" x14ac:dyDescent="0.2">
      <c r="A105" s="33"/>
      <c r="B105" s="79" t="s">
        <v>589</v>
      </c>
      <c r="C105" s="79" t="s">
        <v>1976</v>
      </c>
      <c r="D105" s="86" t="s">
        <v>1977</v>
      </c>
      <c r="E105" s="87" t="s">
        <v>353</v>
      </c>
      <c r="F105" s="127">
        <v>1</v>
      </c>
      <c r="G105" s="120"/>
      <c r="H105" s="52">
        <f t="shared" si="18"/>
        <v>0</v>
      </c>
      <c r="I105" s="13"/>
      <c r="J105" s="52">
        <f t="shared" si="19"/>
        <v>0</v>
      </c>
    </row>
    <row r="106" spans="1:10" ht="22.5" x14ac:dyDescent="0.2">
      <c r="A106" s="33"/>
      <c r="B106" s="79" t="s">
        <v>591</v>
      </c>
      <c r="C106" s="79" t="s">
        <v>1916</v>
      </c>
      <c r="D106" s="86" t="s">
        <v>1917</v>
      </c>
      <c r="E106" s="87" t="s">
        <v>411</v>
      </c>
      <c r="F106" s="127">
        <v>57.65</v>
      </c>
      <c r="G106" s="120"/>
      <c r="H106" s="52">
        <f t="shared" si="18"/>
        <v>0</v>
      </c>
      <c r="I106" s="13"/>
      <c r="J106" s="52">
        <f t="shared" si="19"/>
        <v>0</v>
      </c>
    </row>
    <row r="107" spans="1:10" ht="33.75" x14ac:dyDescent="0.2">
      <c r="A107" s="33"/>
      <c r="B107" s="79" t="s">
        <v>593</v>
      </c>
      <c r="C107" s="79" t="s">
        <v>1918</v>
      </c>
      <c r="D107" s="86" t="s">
        <v>1919</v>
      </c>
      <c r="E107" s="87" t="s">
        <v>1920</v>
      </c>
      <c r="F107" s="127">
        <v>1</v>
      </c>
      <c r="G107" s="120"/>
      <c r="H107" s="52">
        <f t="shared" si="18"/>
        <v>0</v>
      </c>
      <c r="I107" s="13"/>
      <c r="J107" s="52">
        <f t="shared" si="19"/>
        <v>0</v>
      </c>
    </row>
    <row r="108" spans="1:10" ht="22.5" x14ac:dyDescent="0.2">
      <c r="A108" s="33"/>
      <c r="B108" s="79" t="s">
        <v>596</v>
      </c>
      <c r="C108" s="79" t="s">
        <v>1921</v>
      </c>
      <c r="D108" s="86" t="s">
        <v>1922</v>
      </c>
      <c r="E108" s="87" t="s">
        <v>1923</v>
      </c>
      <c r="F108" s="127">
        <v>1</v>
      </c>
      <c r="G108" s="120"/>
      <c r="H108" s="52">
        <f t="shared" si="18"/>
        <v>0</v>
      </c>
      <c r="I108" s="13"/>
      <c r="J108" s="52">
        <f t="shared" si="19"/>
        <v>0</v>
      </c>
    </row>
    <row r="109" spans="1:10" ht="22.5" x14ac:dyDescent="0.2">
      <c r="A109" s="33"/>
      <c r="B109" s="79" t="s">
        <v>598</v>
      </c>
      <c r="C109" s="79" t="s">
        <v>1924</v>
      </c>
      <c r="D109" s="86" t="s">
        <v>1925</v>
      </c>
      <c r="E109" s="87" t="s">
        <v>1923</v>
      </c>
      <c r="F109" s="127">
        <v>1</v>
      </c>
      <c r="G109" s="120"/>
      <c r="H109" s="52">
        <f t="shared" si="18"/>
        <v>0</v>
      </c>
      <c r="I109" s="13"/>
      <c r="J109" s="52">
        <f t="shared" si="19"/>
        <v>0</v>
      </c>
    </row>
    <row r="110" spans="1:10" ht="33.75" x14ac:dyDescent="0.2">
      <c r="A110" s="33"/>
      <c r="B110" s="79" t="s">
        <v>609</v>
      </c>
      <c r="C110" s="79" t="s">
        <v>1926</v>
      </c>
      <c r="D110" s="86" t="s">
        <v>1927</v>
      </c>
      <c r="E110" s="87" t="s">
        <v>411</v>
      </c>
      <c r="F110" s="127">
        <v>-142.35</v>
      </c>
      <c r="G110" s="120"/>
      <c r="H110" s="52">
        <f t="shared" si="18"/>
        <v>0</v>
      </c>
      <c r="I110" s="13"/>
      <c r="J110" s="52">
        <f t="shared" si="19"/>
        <v>0</v>
      </c>
    </row>
    <row r="111" spans="1:10" ht="22.5" x14ac:dyDescent="0.2">
      <c r="A111" s="33"/>
      <c r="B111" s="79" t="s">
        <v>612</v>
      </c>
      <c r="C111" s="79" t="s">
        <v>1928</v>
      </c>
      <c r="D111" s="86" t="s">
        <v>1929</v>
      </c>
      <c r="E111" s="87" t="s">
        <v>411</v>
      </c>
      <c r="F111" s="127">
        <v>-142.35</v>
      </c>
      <c r="G111" s="120"/>
      <c r="H111" s="52">
        <f t="shared" si="18"/>
        <v>0</v>
      </c>
      <c r="I111" s="13"/>
      <c r="J111" s="52">
        <f t="shared" si="19"/>
        <v>0</v>
      </c>
    </row>
    <row r="112" spans="1:10" ht="23.25" thickBot="1" x14ac:dyDescent="0.25">
      <c r="A112" s="33"/>
      <c r="B112" s="79" t="s">
        <v>616</v>
      </c>
      <c r="C112" s="79" t="s">
        <v>1928</v>
      </c>
      <c r="D112" s="86" t="s">
        <v>1930</v>
      </c>
      <c r="E112" s="87" t="s">
        <v>411</v>
      </c>
      <c r="F112" s="127">
        <v>-142.35</v>
      </c>
      <c r="G112" s="120"/>
      <c r="H112" s="52">
        <f t="shared" si="18"/>
        <v>0</v>
      </c>
      <c r="I112" s="13"/>
      <c r="J112" s="52">
        <f t="shared" si="19"/>
        <v>0</v>
      </c>
    </row>
    <row r="113" spans="1:10" ht="13.5" thickBot="1" x14ac:dyDescent="0.25">
      <c r="A113" s="33"/>
      <c r="B113" s="124"/>
      <c r="C113" s="124"/>
      <c r="D113" s="125" t="s">
        <v>1978</v>
      </c>
      <c r="E113" s="10"/>
      <c r="F113" s="10"/>
      <c r="G113" s="10"/>
      <c r="H113" s="10"/>
      <c r="I113" s="10"/>
      <c r="J113" s="10"/>
    </row>
    <row r="114" spans="1:10" ht="22.5" x14ac:dyDescent="0.2">
      <c r="A114" s="33"/>
      <c r="B114" s="79" t="s">
        <v>619</v>
      </c>
      <c r="C114" s="79" t="s">
        <v>1943</v>
      </c>
      <c r="D114" s="86" t="s">
        <v>1944</v>
      </c>
      <c r="E114" s="87" t="s">
        <v>438</v>
      </c>
      <c r="F114" s="127">
        <v>0.49</v>
      </c>
      <c r="G114" s="120"/>
      <c r="H114" s="52">
        <f t="shared" ref="H114:H120" si="20">F114*G114</f>
        <v>0</v>
      </c>
      <c r="I114" s="13"/>
      <c r="J114" s="52">
        <f t="shared" ref="J114:J121" si="21">H114+I114</f>
        <v>0</v>
      </c>
    </row>
    <row r="115" spans="1:10" ht="22.5" x14ac:dyDescent="0.2">
      <c r="A115" s="33"/>
      <c r="B115" s="79" t="s">
        <v>621</v>
      </c>
      <c r="C115" s="79" t="s">
        <v>1945</v>
      </c>
      <c r="D115" s="86" t="s">
        <v>1979</v>
      </c>
      <c r="E115" s="87" t="s">
        <v>1766</v>
      </c>
      <c r="F115" s="127">
        <v>1</v>
      </c>
      <c r="G115" s="120"/>
      <c r="H115" s="52">
        <f t="shared" si="20"/>
        <v>0</v>
      </c>
      <c r="I115" s="13"/>
      <c r="J115" s="52">
        <f t="shared" si="21"/>
        <v>0</v>
      </c>
    </row>
    <row r="116" spans="1:10" ht="22.5" x14ac:dyDescent="0.2">
      <c r="A116" s="33"/>
      <c r="B116" s="79" t="s">
        <v>628</v>
      </c>
      <c r="C116" s="79" t="s">
        <v>1947</v>
      </c>
      <c r="D116" s="86" t="s">
        <v>1980</v>
      </c>
      <c r="E116" s="87" t="s">
        <v>1949</v>
      </c>
      <c r="F116" s="127">
        <v>-2</v>
      </c>
      <c r="G116" s="120"/>
      <c r="H116" s="52">
        <f t="shared" si="20"/>
        <v>0</v>
      </c>
      <c r="I116" s="13"/>
      <c r="J116" s="52">
        <f t="shared" si="21"/>
        <v>0</v>
      </c>
    </row>
    <row r="117" spans="1:10" ht="22.5" x14ac:dyDescent="0.2">
      <c r="A117" s="33"/>
      <c r="B117" s="79" t="s">
        <v>630</v>
      </c>
      <c r="C117" s="79" t="s">
        <v>1981</v>
      </c>
      <c r="D117" s="86" t="s">
        <v>1982</v>
      </c>
      <c r="E117" s="87" t="s">
        <v>353</v>
      </c>
      <c r="F117" s="127">
        <v>2</v>
      </c>
      <c r="G117" s="120"/>
      <c r="H117" s="52">
        <f t="shared" si="20"/>
        <v>0</v>
      </c>
      <c r="I117" s="13"/>
      <c r="J117" s="52">
        <f t="shared" si="21"/>
        <v>0</v>
      </c>
    </row>
    <row r="118" spans="1:10" ht="22.5" x14ac:dyDescent="0.2">
      <c r="A118" s="33"/>
      <c r="B118" s="79" t="s">
        <v>633</v>
      </c>
      <c r="C118" s="79" t="s">
        <v>1983</v>
      </c>
      <c r="D118" s="86" t="s">
        <v>1984</v>
      </c>
      <c r="E118" s="87" t="s">
        <v>353</v>
      </c>
      <c r="F118" s="127">
        <v>1</v>
      </c>
      <c r="G118" s="120"/>
      <c r="H118" s="52">
        <f t="shared" si="20"/>
        <v>0</v>
      </c>
      <c r="I118" s="13"/>
      <c r="J118" s="52">
        <f t="shared" si="21"/>
        <v>0</v>
      </c>
    </row>
    <row r="119" spans="1:10" ht="33.75" x14ac:dyDescent="0.2">
      <c r="A119" s="33"/>
      <c r="B119" s="79" t="s">
        <v>635</v>
      </c>
      <c r="C119" s="79" t="s">
        <v>1985</v>
      </c>
      <c r="D119" s="86" t="s">
        <v>1986</v>
      </c>
      <c r="E119" s="87" t="s">
        <v>371</v>
      </c>
      <c r="F119" s="127">
        <v>1</v>
      </c>
      <c r="G119" s="120"/>
      <c r="H119" s="52">
        <f t="shared" si="20"/>
        <v>0</v>
      </c>
      <c r="I119" s="13"/>
      <c r="J119" s="52">
        <f t="shared" si="21"/>
        <v>0</v>
      </c>
    </row>
    <row r="120" spans="1:10" ht="23.25" thickBot="1" x14ac:dyDescent="0.25">
      <c r="A120" s="33"/>
      <c r="B120" s="79" t="s">
        <v>637</v>
      </c>
      <c r="C120" s="79" t="s">
        <v>1987</v>
      </c>
      <c r="D120" s="86" t="s">
        <v>1988</v>
      </c>
      <c r="E120" s="87" t="s">
        <v>353</v>
      </c>
      <c r="F120" s="127">
        <v>1</v>
      </c>
      <c r="G120" s="120"/>
      <c r="H120" s="52">
        <f t="shared" si="20"/>
        <v>0</v>
      </c>
      <c r="I120" s="13"/>
      <c r="J120" s="52">
        <f t="shared" si="21"/>
        <v>0</v>
      </c>
    </row>
    <row r="121" spans="1:10" ht="13.5" thickBot="1" x14ac:dyDescent="0.25">
      <c r="A121" s="33"/>
      <c r="B121" s="98"/>
      <c r="C121" s="99"/>
      <c r="D121" s="100" t="s">
        <v>1989</v>
      </c>
      <c r="E121" s="99"/>
      <c r="F121" s="98"/>
      <c r="G121" s="10"/>
      <c r="H121" s="52">
        <f>SUM(H122:H135)</f>
        <v>0</v>
      </c>
      <c r="I121" s="13"/>
      <c r="J121" s="52">
        <f t="shared" si="21"/>
        <v>0</v>
      </c>
    </row>
    <row r="122" spans="1:10" ht="45" x14ac:dyDescent="0.2">
      <c r="A122" s="33"/>
      <c r="B122" s="79" t="s">
        <v>639</v>
      </c>
      <c r="C122" s="79" t="s">
        <v>1877</v>
      </c>
      <c r="D122" s="86" t="s">
        <v>1878</v>
      </c>
      <c r="E122" s="87" t="s">
        <v>438</v>
      </c>
      <c r="F122" s="127">
        <v>99.617000000000004</v>
      </c>
      <c r="G122" s="120"/>
      <c r="H122" s="52">
        <f t="shared" ref="H122:H135" si="22">F122*G122</f>
        <v>0</v>
      </c>
      <c r="I122" s="13"/>
      <c r="J122" s="52">
        <f t="shared" ref="J122:J135" si="23">H122+I122</f>
        <v>0</v>
      </c>
    </row>
    <row r="123" spans="1:10" ht="22.5" x14ac:dyDescent="0.2">
      <c r="A123" s="33"/>
      <c r="B123" s="79" t="s">
        <v>642</v>
      </c>
      <c r="C123" s="79" t="s">
        <v>1879</v>
      </c>
      <c r="D123" s="86" t="s">
        <v>1880</v>
      </c>
      <c r="E123" s="87" t="s">
        <v>438</v>
      </c>
      <c r="F123" s="127">
        <v>17.579000000000001</v>
      </c>
      <c r="G123" s="120"/>
      <c r="H123" s="52">
        <f t="shared" si="22"/>
        <v>0</v>
      </c>
      <c r="I123" s="13"/>
      <c r="J123" s="52">
        <f t="shared" si="23"/>
        <v>0</v>
      </c>
    </row>
    <row r="124" spans="1:10" ht="33.75" x14ac:dyDescent="0.2">
      <c r="A124" s="33"/>
      <c r="B124" s="79" t="s">
        <v>654</v>
      </c>
      <c r="C124" s="79" t="s">
        <v>1881</v>
      </c>
      <c r="D124" s="86" t="s">
        <v>1882</v>
      </c>
      <c r="E124" s="87" t="s">
        <v>358</v>
      </c>
      <c r="F124" s="127">
        <v>195.327</v>
      </c>
      <c r="G124" s="120"/>
      <c r="H124" s="52">
        <f t="shared" si="22"/>
        <v>0</v>
      </c>
      <c r="I124" s="13"/>
      <c r="J124" s="52">
        <f t="shared" si="23"/>
        <v>0</v>
      </c>
    </row>
    <row r="125" spans="1:10" ht="45" x14ac:dyDescent="0.2">
      <c r="A125" s="33"/>
      <c r="B125" s="79" t="s">
        <v>657</v>
      </c>
      <c r="C125" s="79" t="s">
        <v>1936</v>
      </c>
      <c r="D125" s="86" t="s">
        <v>1937</v>
      </c>
      <c r="E125" s="87" t="s">
        <v>358</v>
      </c>
      <c r="F125" s="127">
        <v>195.327</v>
      </c>
      <c r="G125" s="120"/>
      <c r="H125" s="52">
        <f t="shared" si="22"/>
        <v>0</v>
      </c>
      <c r="I125" s="13"/>
      <c r="J125" s="52">
        <f t="shared" si="23"/>
        <v>0</v>
      </c>
    </row>
    <row r="126" spans="1:10" ht="22.5" x14ac:dyDescent="0.2">
      <c r="A126" s="33"/>
      <c r="B126" s="79" t="s">
        <v>666</v>
      </c>
      <c r="C126" s="79" t="s">
        <v>1883</v>
      </c>
      <c r="D126" s="86" t="s">
        <v>1884</v>
      </c>
      <c r="E126" s="87" t="s">
        <v>438</v>
      </c>
      <c r="F126" s="127">
        <v>11.868</v>
      </c>
      <c r="G126" s="120"/>
      <c r="H126" s="52">
        <f t="shared" si="22"/>
        <v>0</v>
      </c>
      <c r="I126" s="13"/>
      <c r="J126" s="52">
        <f t="shared" si="23"/>
        <v>0</v>
      </c>
    </row>
    <row r="127" spans="1:10" ht="22.5" x14ac:dyDescent="0.2">
      <c r="A127" s="33"/>
      <c r="B127" s="79" t="s">
        <v>669</v>
      </c>
      <c r="C127" s="79" t="s">
        <v>1885</v>
      </c>
      <c r="D127" s="86" t="s">
        <v>1886</v>
      </c>
      <c r="E127" s="87" t="s">
        <v>438</v>
      </c>
      <c r="F127" s="127">
        <v>27.295999999999999</v>
      </c>
      <c r="G127" s="120"/>
      <c r="H127" s="52">
        <f t="shared" si="22"/>
        <v>0</v>
      </c>
      <c r="I127" s="13"/>
      <c r="J127" s="52">
        <f t="shared" si="23"/>
        <v>0</v>
      </c>
    </row>
    <row r="128" spans="1:10" ht="22.5" x14ac:dyDescent="0.2">
      <c r="A128" s="33"/>
      <c r="B128" s="79" t="s">
        <v>671</v>
      </c>
      <c r="C128" s="79" t="s">
        <v>1895</v>
      </c>
      <c r="D128" s="86" t="s">
        <v>1896</v>
      </c>
      <c r="E128" s="87" t="s">
        <v>438</v>
      </c>
      <c r="F128" s="127">
        <v>78.031999999999996</v>
      </c>
      <c r="G128" s="120"/>
      <c r="H128" s="52">
        <f t="shared" si="22"/>
        <v>0</v>
      </c>
      <c r="I128" s="13"/>
      <c r="J128" s="52">
        <f t="shared" si="23"/>
        <v>0</v>
      </c>
    </row>
    <row r="129" spans="1:10" ht="22.5" x14ac:dyDescent="0.2">
      <c r="A129" s="33"/>
      <c r="B129" s="79" t="s">
        <v>673</v>
      </c>
      <c r="C129" s="79" t="s">
        <v>1897</v>
      </c>
      <c r="D129" s="86" t="s">
        <v>1898</v>
      </c>
      <c r="E129" s="87" t="s">
        <v>438</v>
      </c>
      <c r="F129" s="127">
        <v>78.031999999999996</v>
      </c>
      <c r="G129" s="120"/>
      <c r="H129" s="52">
        <f t="shared" si="22"/>
        <v>0</v>
      </c>
      <c r="I129" s="13"/>
      <c r="J129" s="52">
        <f t="shared" si="23"/>
        <v>0</v>
      </c>
    </row>
    <row r="130" spans="1:10" ht="56.25" x14ac:dyDescent="0.2">
      <c r="A130" s="33"/>
      <c r="B130" s="121" t="s">
        <v>675</v>
      </c>
      <c r="C130" s="121" t="s">
        <v>1899</v>
      </c>
      <c r="D130" s="123" t="s">
        <v>1938</v>
      </c>
      <c r="E130" s="128" t="s">
        <v>438</v>
      </c>
      <c r="F130" s="129">
        <v>39.164000000000001</v>
      </c>
      <c r="G130" s="120"/>
      <c r="H130" s="52">
        <f>F130*G130*18</f>
        <v>0</v>
      </c>
      <c r="I130" s="13"/>
      <c r="J130" s="52">
        <f t="shared" si="23"/>
        <v>0</v>
      </c>
    </row>
    <row r="131" spans="1:10" ht="22.5" x14ac:dyDescent="0.2">
      <c r="A131" s="33"/>
      <c r="B131" s="79" t="s">
        <v>677</v>
      </c>
      <c r="C131" s="79" t="s">
        <v>1901</v>
      </c>
      <c r="D131" s="86" t="s">
        <v>1902</v>
      </c>
      <c r="E131" s="87" t="s">
        <v>438</v>
      </c>
      <c r="F131" s="127">
        <v>39.164000000000001</v>
      </c>
      <c r="G131" s="120"/>
      <c r="H131" s="52">
        <f t="shared" si="22"/>
        <v>0</v>
      </c>
      <c r="I131" s="13"/>
      <c r="J131" s="52">
        <f t="shared" si="23"/>
        <v>0</v>
      </c>
    </row>
    <row r="132" spans="1:10" ht="22.5" x14ac:dyDescent="0.2">
      <c r="A132" s="33"/>
      <c r="B132" s="79" t="s">
        <v>679</v>
      </c>
      <c r="C132" s="79" t="s">
        <v>1990</v>
      </c>
      <c r="D132" s="86" t="s">
        <v>1991</v>
      </c>
      <c r="E132" s="87" t="s">
        <v>411</v>
      </c>
      <c r="F132" s="127">
        <v>49.45</v>
      </c>
      <c r="G132" s="120"/>
      <c r="H132" s="52">
        <f t="shared" si="22"/>
        <v>0</v>
      </c>
      <c r="I132" s="13"/>
      <c r="J132" s="52">
        <f t="shared" si="23"/>
        <v>0</v>
      </c>
    </row>
    <row r="133" spans="1:10" ht="22.5" x14ac:dyDescent="0.2">
      <c r="A133" s="33"/>
      <c r="B133" s="79" t="s">
        <v>681</v>
      </c>
      <c r="C133" s="79" t="s">
        <v>1992</v>
      </c>
      <c r="D133" s="86" t="s">
        <v>1993</v>
      </c>
      <c r="E133" s="87" t="s">
        <v>353</v>
      </c>
      <c r="F133" s="127">
        <v>4</v>
      </c>
      <c r="G133" s="120"/>
      <c r="H133" s="52">
        <f t="shared" si="22"/>
        <v>0</v>
      </c>
      <c r="I133" s="13"/>
      <c r="J133" s="52">
        <f t="shared" si="23"/>
        <v>0</v>
      </c>
    </row>
    <row r="134" spans="1:10" ht="22.5" x14ac:dyDescent="0.2">
      <c r="A134" s="33"/>
      <c r="B134" s="79" t="s">
        <v>684</v>
      </c>
      <c r="C134" s="79" t="s">
        <v>1994</v>
      </c>
      <c r="D134" s="86" t="s">
        <v>1995</v>
      </c>
      <c r="E134" s="87" t="s">
        <v>1920</v>
      </c>
      <c r="F134" s="127">
        <v>1</v>
      </c>
      <c r="G134" s="120"/>
      <c r="H134" s="52">
        <f t="shared" si="22"/>
        <v>0</v>
      </c>
      <c r="I134" s="13"/>
      <c r="J134" s="52">
        <f t="shared" si="23"/>
        <v>0</v>
      </c>
    </row>
    <row r="135" spans="1:10" ht="23.25" thickBot="1" x14ac:dyDescent="0.25">
      <c r="A135" s="33"/>
      <c r="B135" s="79" t="s">
        <v>686</v>
      </c>
      <c r="C135" s="79" t="s">
        <v>1926</v>
      </c>
      <c r="D135" s="86" t="s">
        <v>1996</v>
      </c>
      <c r="E135" s="87" t="s">
        <v>411</v>
      </c>
      <c r="F135" s="127">
        <v>-150.55000000000001</v>
      </c>
      <c r="G135" s="120"/>
      <c r="H135" s="52">
        <f t="shared" si="22"/>
        <v>0</v>
      </c>
      <c r="I135" s="13"/>
      <c r="J135" s="52">
        <f t="shared" si="23"/>
        <v>0</v>
      </c>
    </row>
    <row r="136" spans="1:10" ht="13.5" thickBot="1" x14ac:dyDescent="0.25">
      <c r="A136" s="33"/>
      <c r="B136" s="97"/>
      <c r="C136" s="95"/>
      <c r="D136" s="96" t="s">
        <v>1997</v>
      </c>
      <c r="E136" s="95"/>
      <c r="F136" s="97"/>
      <c r="G136" s="10"/>
      <c r="H136" s="52">
        <f>H137+H175</f>
        <v>0</v>
      </c>
      <c r="I136" s="13"/>
      <c r="J136" s="52">
        <f t="shared" ref="J136" si="24">H136+I136</f>
        <v>0</v>
      </c>
    </row>
    <row r="137" spans="1:10" ht="13.5" thickBot="1" x14ac:dyDescent="0.25">
      <c r="A137" s="33"/>
      <c r="B137" s="98"/>
      <c r="C137" s="99"/>
      <c r="D137" s="100" t="s">
        <v>1998</v>
      </c>
      <c r="E137" s="99"/>
      <c r="F137" s="98"/>
      <c r="G137" s="10"/>
      <c r="H137" s="52">
        <f>SUM(H138:H174)</f>
        <v>0</v>
      </c>
      <c r="I137" s="13"/>
      <c r="J137" s="52">
        <f t="shared" ref="J137:J166" si="25">H137+I137</f>
        <v>0</v>
      </c>
    </row>
    <row r="138" spans="1:10" ht="45" x14ac:dyDescent="0.2">
      <c r="A138" s="33"/>
      <c r="B138" s="79" t="s">
        <v>687</v>
      </c>
      <c r="C138" s="79" t="s">
        <v>1877</v>
      </c>
      <c r="D138" s="86" t="s">
        <v>1878</v>
      </c>
      <c r="E138" s="87" t="s">
        <v>438</v>
      </c>
      <c r="F138" s="127">
        <v>150.79300000000001</v>
      </c>
      <c r="G138" s="120"/>
      <c r="H138" s="52">
        <f t="shared" ref="H138:H166" si="26">F138*G138</f>
        <v>0</v>
      </c>
      <c r="I138" s="13"/>
      <c r="J138" s="52">
        <f t="shared" si="25"/>
        <v>0</v>
      </c>
    </row>
    <row r="139" spans="1:10" ht="22.5" x14ac:dyDescent="0.2">
      <c r="A139" s="33"/>
      <c r="B139" s="79" t="s">
        <v>693</v>
      </c>
      <c r="C139" s="79" t="s">
        <v>1879</v>
      </c>
      <c r="D139" s="86" t="s">
        <v>1880</v>
      </c>
      <c r="E139" s="87" t="s">
        <v>438</v>
      </c>
      <c r="F139" s="127">
        <v>26.61</v>
      </c>
      <c r="G139" s="120"/>
      <c r="H139" s="52">
        <f t="shared" si="26"/>
        <v>0</v>
      </c>
      <c r="I139" s="13"/>
      <c r="J139" s="52">
        <f t="shared" si="25"/>
        <v>0</v>
      </c>
    </row>
    <row r="140" spans="1:10" ht="33.75" x14ac:dyDescent="0.2">
      <c r="A140" s="33"/>
      <c r="B140" s="79" t="s">
        <v>699</v>
      </c>
      <c r="C140" s="79" t="s">
        <v>1881</v>
      </c>
      <c r="D140" s="86" t="s">
        <v>1882</v>
      </c>
      <c r="E140" s="87" t="s">
        <v>358</v>
      </c>
      <c r="F140" s="127">
        <v>354.80799999999999</v>
      </c>
      <c r="G140" s="120"/>
      <c r="H140" s="52">
        <f t="shared" si="26"/>
        <v>0</v>
      </c>
      <c r="I140" s="13"/>
      <c r="J140" s="52">
        <f t="shared" si="25"/>
        <v>0</v>
      </c>
    </row>
    <row r="141" spans="1:10" ht="22.5" x14ac:dyDescent="0.2">
      <c r="A141" s="33"/>
      <c r="B141" s="79" t="s">
        <v>701</v>
      </c>
      <c r="C141" s="79" t="s">
        <v>1883</v>
      </c>
      <c r="D141" s="86" t="s">
        <v>1884</v>
      </c>
      <c r="E141" s="87" t="s">
        <v>438</v>
      </c>
      <c r="F141" s="127">
        <v>23.33</v>
      </c>
      <c r="G141" s="120"/>
      <c r="H141" s="52">
        <f t="shared" si="26"/>
        <v>0</v>
      </c>
      <c r="I141" s="13"/>
      <c r="J141" s="52">
        <f t="shared" si="25"/>
        <v>0</v>
      </c>
    </row>
    <row r="142" spans="1:10" ht="22.5" x14ac:dyDescent="0.2">
      <c r="A142" s="33"/>
      <c r="B142" s="79" t="s">
        <v>703</v>
      </c>
      <c r="C142" s="79" t="s">
        <v>1885</v>
      </c>
      <c r="D142" s="86" t="s">
        <v>1886</v>
      </c>
      <c r="E142" s="87" t="s">
        <v>438</v>
      </c>
      <c r="F142" s="127">
        <v>40.337000000000003</v>
      </c>
      <c r="G142" s="120"/>
      <c r="H142" s="52">
        <f t="shared" si="26"/>
        <v>0</v>
      </c>
      <c r="I142" s="13"/>
      <c r="J142" s="52">
        <f t="shared" si="25"/>
        <v>0</v>
      </c>
    </row>
    <row r="143" spans="1:10" ht="22.5" x14ac:dyDescent="0.2">
      <c r="A143" s="33"/>
      <c r="B143" s="79" t="s">
        <v>706</v>
      </c>
      <c r="C143" s="79" t="s">
        <v>1887</v>
      </c>
      <c r="D143" s="86" t="s">
        <v>1888</v>
      </c>
      <c r="E143" s="87" t="s">
        <v>371</v>
      </c>
      <c r="F143" s="127">
        <v>2</v>
      </c>
      <c r="G143" s="120"/>
      <c r="H143" s="52">
        <f t="shared" si="26"/>
        <v>0</v>
      </c>
      <c r="I143" s="13"/>
      <c r="J143" s="52">
        <f t="shared" si="25"/>
        <v>0</v>
      </c>
    </row>
    <row r="144" spans="1:10" ht="22.5" x14ac:dyDescent="0.2">
      <c r="A144" s="33"/>
      <c r="B144" s="79" t="s">
        <v>709</v>
      </c>
      <c r="C144" s="79" t="s">
        <v>1889</v>
      </c>
      <c r="D144" s="86" t="s">
        <v>1890</v>
      </c>
      <c r="E144" s="87" t="s">
        <v>371</v>
      </c>
      <c r="F144" s="127">
        <v>1</v>
      </c>
      <c r="G144" s="120"/>
      <c r="H144" s="52">
        <f t="shared" si="26"/>
        <v>0</v>
      </c>
      <c r="I144" s="13"/>
      <c r="J144" s="52">
        <f t="shared" si="25"/>
        <v>0</v>
      </c>
    </row>
    <row r="145" spans="1:10" ht="22.5" x14ac:dyDescent="0.2">
      <c r="A145" s="33"/>
      <c r="B145" s="79" t="s">
        <v>716</v>
      </c>
      <c r="C145" s="79" t="s">
        <v>1891</v>
      </c>
      <c r="D145" s="86" t="s">
        <v>1892</v>
      </c>
      <c r="E145" s="87" t="s">
        <v>371</v>
      </c>
      <c r="F145" s="127">
        <v>2</v>
      </c>
      <c r="G145" s="120"/>
      <c r="H145" s="52">
        <f t="shared" si="26"/>
        <v>0</v>
      </c>
      <c r="I145" s="13"/>
      <c r="J145" s="52">
        <f t="shared" si="25"/>
        <v>0</v>
      </c>
    </row>
    <row r="146" spans="1:10" ht="22.5" x14ac:dyDescent="0.2">
      <c r="A146" s="33"/>
      <c r="B146" s="79" t="s">
        <v>720</v>
      </c>
      <c r="C146" s="79" t="s">
        <v>1893</v>
      </c>
      <c r="D146" s="86" t="s">
        <v>1894</v>
      </c>
      <c r="E146" s="87" t="s">
        <v>371</v>
      </c>
      <c r="F146" s="127">
        <v>1</v>
      </c>
      <c r="G146" s="120"/>
      <c r="H146" s="52">
        <f t="shared" si="26"/>
        <v>0</v>
      </c>
      <c r="I146" s="13"/>
      <c r="J146" s="52">
        <f t="shared" si="25"/>
        <v>0</v>
      </c>
    </row>
    <row r="147" spans="1:10" ht="22.5" x14ac:dyDescent="0.2">
      <c r="A147" s="33"/>
      <c r="B147" s="79" t="s">
        <v>722</v>
      </c>
      <c r="C147" s="79" t="s">
        <v>1895</v>
      </c>
      <c r="D147" s="86" t="s">
        <v>1896</v>
      </c>
      <c r="E147" s="87" t="s">
        <v>438</v>
      </c>
      <c r="F147" s="127">
        <v>113.736</v>
      </c>
      <c r="G147" s="120"/>
      <c r="H147" s="52">
        <f t="shared" si="26"/>
        <v>0</v>
      </c>
      <c r="I147" s="13"/>
      <c r="J147" s="52">
        <f t="shared" si="25"/>
        <v>0</v>
      </c>
    </row>
    <row r="148" spans="1:10" ht="22.5" x14ac:dyDescent="0.2">
      <c r="A148" s="33"/>
      <c r="B148" s="79" t="s">
        <v>723</v>
      </c>
      <c r="C148" s="79" t="s">
        <v>1897</v>
      </c>
      <c r="D148" s="86" t="s">
        <v>1898</v>
      </c>
      <c r="E148" s="87" t="s">
        <v>438</v>
      </c>
      <c r="F148" s="127">
        <v>113.736</v>
      </c>
      <c r="G148" s="120"/>
      <c r="H148" s="52">
        <f t="shared" si="26"/>
        <v>0</v>
      </c>
      <c r="I148" s="13"/>
      <c r="J148" s="52">
        <f t="shared" si="25"/>
        <v>0</v>
      </c>
    </row>
    <row r="149" spans="1:10" ht="56.25" x14ac:dyDescent="0.2">
      <c r="A149" s="33"/>
      <c r="B149" s="121" t="s">
        <v>724</v>
      </c>
      <c r="C149" s="121" t="s">
        <v>1899</v>
      </c>
      <c r="D149" s="123" t="s">
        <v>1938</v>
      </c>
      <c r="E149" s="128" t="s">
        <v>438</v>
      </c>
      <c r="F149" s="129">
        <v>63.667000000000002</v>
      </c>
      <c r="G149" s="120"/>
      <c r="H149" s="52">
        <f>F149*G149*18</f>
        <v>0</v>
      </c>
      <c r="I149" s="13"/>
      <c r="J149" s="52">
        <f t="shared" si="25"/>
        <v>0</v>
      </c>
    </row>
    <row r="150" spans="1:10" ht="22.5" x14ac:dyDescent="0.2">
      <c r="A150" s="33"/>
      <c r="B150" s="79" t="s">
        <v>727</v>
      </c>
      <c r="C150" s="79" t="s">
        <v>1901</v>
      </c>
      <c r="D150" s="86" t="s">
        <v>1902</v>
      </c>
      <c r="E150" s="87" t="s">
        <v>438</v>
      </c>
      <c r="F150" s="127">
        <v>63.667000000000002</v>
      </c>
      <c r="G150" s="120"/>
      <c r="H150" s="52">
        <f t="shared" si="26"/>
        <v>0</v>
      </c>
      <c r="I150" s="13"/>
      <c r="J150" s="52">
        <f t="shared" si="25"/>
        <v>0</v>
      </c>
    </row>
    <row r="151" spans="1:10" ht="22.5" x14ac:dyDescent="0.2">
      <c r="A151" s="33"/>
      <c r="B151" s="79" t="s">
        <v>732</v>
      </c>
      <c r="C151" s="79" t="s">
        <v>1903</v>
      </c>
      <c r="D151" s="86" t="s">
        <v>1999</v>
      </c>
      <c r="E151" s="87" t="s">
        <v>411</v>
      </c>
      <c r="F151" s="127">
        <v>67.599999999999994</v>
      </c>
      <c r="G151" s="120"/>
      <c r="H151" s="52">
        <f t="shared" si="26"/>
        <v>0</v>
      </c>
      <c r="I151" s="13"/>
      <c r="J151" s="52">
        <f t="shared" si="25"/>
        <v>0</v>
      </c>
    </row>
    <row r="152" spans="1:10" ht="22.5" x14ac:dyDescent="0.2">
      <c r="A152" s="33"/>
      <c r="B152" s="79" t="s">
        <v>735</v>
      </c>
      <c r="C152" s="79" t="s">
        <v>1903</v>
      </c>
      <c r="D152" s="86" t="s">
        <v>1905</v>
      </c>
      <c r="E152" s="87" t="s">
        <v>411</v>
      </c>
      <c r="F152" s="127">
        <v>49.05</v>
      </c>
      <c r="G152" s="120"/>
      <c r="H152" s="52">
        <f t="shared" si="26"/>
        <v>0</v>
      </c>
      <c r="I152" s="13"/>
      <c r="J152" s="52">
        <f t="shared" si="25"/>
        <v>0</v>
      </c>
    </row>
    <row r="153" spans="1:10" ht="22.5" x14ac:dyDescent="0.2">
      <c r="A153" s="33"/>
      <c r="B153" s="79" t="s">
        <v>737</v>
      </c>
      <c r="C153" s="79" t="s">
        <v>1906</v>
      </c>
      <c r="D153" s="86" t="s">
        <v>2000</v>
      </c>
      <c r="E153" s="87" t="s">
        <v>353</v>
      </c>
      <c r="F153" s="127">
        <v>1</v>
      </c>
      <c r="G153" s="120"/>
      <c r="H153" s="52">
        <f t="shared" si="26"/>
        <v>0</v>
      </c>
      <c r="I153" s="13"/>
      <c r="J153" s="52">
        <f t="shared" si="25"/>
        <v>0</v>
      </c>
    </row>
    <row r="154" spans="1:10" ht="22.5" x14ac:dyDescent="0.2">
      <c r="A154" s="33"/>
      <c r="B154" s="79" t="s">
        <v>739</v>
      </c>
      <c r="C154" s="79" t="s">
        <v>1906</v>
      </c>
      <c r="D154" s="86" t="s">
        <v>2001</v>
      </c>
      <c r="E154" s="87" t="s">
        <v>353</v>
      </c>
      <c r="F154" s="127">
        <v>1</v>
      </c>
      <c r="G154" s="120"/>
      <c r="H154" s="52">
        <f t="shared" si="26"/>
        <v>0</v>
      </c>
      <c r="I154" s="13"/>
      <c r="J154" s="52">
        <f t="shared" si="25"/>
        <v>0</v>
      </c>
    </row>
    <row r="155" spans="1:10" ht="22.5" x14ac:dyDescent="0.2">
      <c r="A155" s="33"/>
      <c r="B155" s="79" t="s">
        <v>741</v>
      </c>
      <c r="C155" s="79" t="s">
        <v>1906</v>
      </c>
      <c r="D155" s="86" t="s">
        <v>1908</v>
      </c>
      <c r="E155" s="87" t="s">
        <v>353</v>
      </c>
      <c r="F155" s="127">
        <v>3</v>
      </c>
      <c r="G155" s="120"/>
      <c r="H155" s="52">
        <f t="shared" si="26"/>
        <v>0</v>
      </c>
      <c r="I155" s="13"/>
      <c r="J155" s="52">
        <f t="shared" si="25"/>
        <v>0</v>
      </c>
    </row>
    <row r="156" spans="1:10" ht="22.5" x14ac:dyDescent="0.2">
      <c r="A156" s="33"/>
      <c r="B156" s="79" t="s">
        <v>742</v>
      </c>
      <c r="C156" s="79" t="s">
        <v>1912</v>
      </c>
      <c r="D156" s="86" t="s">
        <v>2002</v>
      </c>
      <c r="E156" s="87" t="s">
        <v>1911</v>
      </c>
      <c r="F156" s="127">
        <v>2</v>
      </c>
      <c r="G156" s="120"/>
      <c r="H156" s="52">
        <f t="shared" si="26"/>
        <v>0</v>
      </c>
      <c r="I156" s="13"/>
      <c r="J156" s="52">
        <f t="shared" si="25"/>
        <v>0</v>
      </c>
    </row>
    <row r="157" spans="1:10" ht="22.5" x14ac:dyDescent="0.2">
      <c r="A157" s="33"/>
      <c r="B157" s="79" t="s">
        <v>743</v>
      </c>
      <c r="C157" s="79" t="s">
        <v>1912</v>
      </c>
      <c r="D157" s="86" t="s">
        <v>1913</v>
      </c>
      <c r="E157" s="87" t="s">
        <v>1911</v>
      </c>
      <c r="F157" s="127">
        <v>9</v>
      </c>
      <c r="G157" s="120"/>
      <c r="H157" s="52">
        <f t="shared" si="26"/>
        <v>0</v>
      </c>
      <c r="I157" s="13"/>
      <c r="J157" s="52">
        <f t="shared" si="25"/>
        <v>0</v>
      </c>
    </row>
    <row r="158" spans="1:10" ht="22.5" x14ac:dyDescent="0.2">
      <c r="A158" s="33"/>
      <c r="B158" s="79" t="s">
        <v>747</v>
      </c>
      <c r="C158" s="79" t="s">
        <v>1914</v>
      </c>
      <c r="D158" s="86" t="s">
        <v>2003</v>
      </c>
      <c r="E158" s="87" t="s">
        <v>371</v>
      </c>
      <c r="F158" s="127">
        <v>1</v>
      </c>
      <c r="G158" s="120"/>
      <c r="H158" s="52">
        <f t="shared" si="26"/>
        <v>0</v>
      </c>
      <c r="I158" s="13"/>
      <c r="J158" s="52">
        <f t="shared" si="25"/>
        <v>0</v>
      </c>
    </row>
    <row r="159" spans="1:10" ht="22.5" x14ac:dyDescent="0.2">
      <c r="A159" s="33"/>
      <c r="B159" s="79" t="s">
        <v>749</v>
      </c>
      <c r="C159" s="79" t="s">
        <v>1974</v>
      </c>
      <c r="D159" s="86" t="s">
        <v>1975</v>
      </c>
      <c r="E159" s="87" t="s">
        <v>371</v>
      </c>
      <c r="F159" s="244">
        <v>0</v>
      </c>
      <c r="G159" s="120"/>
      <c r="H159" s="52">
        <f t="shared" si="26"/>
        <v>0</v>
      </c>
      <c r="I159" s="13"/>
      <c r="J159" s="52">
        <f t="shared" si="25"/>
        <v>0</v>
      </c>
    </row>
    <row r="160" spans="1:10" ht="22.5" x14ac:dyDescent="0.2">
      <c r="A160" s="33"/>
      <c r="B160" s="79" t="s">
        <v>751</v>
      </c>
      <c r="C160" s="79" t="s">
        <v>1916</v>
      </c>
      <c r="D160" s="86" t="s">
        <v>1917</v>
      </c>
      <c r="E160" s="87" t="s">
        <v>411</v>
      </c>
      <c r="F160" s="127">
        <v>57.65</v>
      </c>
      <c r="G160" s="120"/>
      <c r="H160" s="52">
        <f t="shared" si="26"/>
        <v>0</v>
      </c>
      <c r="I160" s="13"/>
      <c r="J160" s="52">
        <f t="shared" si="25"/>
        <v>0</v>
      </c>
    </row>
    <row r="161" spans="1:10" ht="33.75" x14ac:dyDescent="0.2">
      <c r="A161" s="33"/>
      <c r="B161" s="79" t="s">
        <v>753</v>
      </c>
      <c r="C161" s="79" t="s">
        <v>1918</v>
      </c>
      <c r="D161" s="86" t="s">
        <v>1919</v>
      </c>
      <c r="E161" s="87" t="s">
        <v>1920</v>
      </c>
      <c r="F161" s="127">
        <v>1</v>
      </c>
      <c r="G161" s="120"/>
      <c r="H161" s="52">
        <f t="shared" si="26"/>
        <v>0</v>
      </c>
      <c r="I161" s="13"/>
      <c r="J161" s="52">
        <f t="shared" si="25"/>
        <v>0</v>
      </c>
    </row>
    <row r="162" spans="1:10" ht="22.5" x14ac:dyDescent="0.2">
      <c r="A162" s="33"/>
      <c r="B162" s="79" t="s">
        <v>755</v>
      </c>
      <c r="C162" s="79" t="s">
        <v>1921</v>
      </c>
      <c r="D162" s="86" t="s">
        <v>1922</v>
      </c>
      <c r="E162" s="87" t="s">
        <v>1923</v>
      </c>
      <c r="F162" s="127">
        <v>1</v>
      </c>
      <c r="G162" s="120"/>
      <c r="H162" s="52">
        <f t="shared" si="26"/>
        <v>0</v>
      </c>
      <c r="I162" s="13"/>
      <c r="J162" s="52">
        <f t="shared" si="25"/>
        <v>0</v>
      </c>
    </row>
    <row r="163" spans="1:10" ht="22.5" x14ac:dyDescent="0.2">
      <c r="A163" s="33"/>
      <c r="B163" s="79" t="s">
        <v>756</v>
      </c>
      <c r="C163" s="79" t="s">
        <v>1924</v>
      </c>
      <c r="D163" s="86" t="s">
        <v>1925</v>
      </c>
      <c r="E163" s="87" t="s">
        <v>1923</v>
      </c>
      <c r="F163" s="127">
        <v>1</v>
      </c>
      <c r="G163" s="120"/>
      <c r="H163" s="52">
        <f t="shared" si="26"/>
        <v>0</v>
      </c>
      <c r="I163" s="13"/>
      <c r="J163" s="52">
        <f t="shared" si="25"/>
        <v>0</v>
      </c>
    </row>
    <row r="164" spans="1:10" ht="33.75" x14ac:dyDescent="0.2">
      <c r="A164" s="33"/>
      <c r="B164" s="79" t="s">
        <v>757</v>
      </c>
      <c r="C164" s="79" t="s">
        <v>1926</v>
      </c>
      <c r="D164" s="86" t="s">
        <v>1927</v>
      </c>
      <c r="E164" s="87" t="s">
        <v>411</v>
      </c>
      <c r="F164" s="127">
        <v>-142.35</v>
      </c>
      <c r="G164" s="120"/>
      <c r="H164" s="52">
        <f t="shared" si="26"/>
        <v>0</v>
      </c>
      <c r="I164" s="13"/>
      <c r="J164" s="52">
        <f t="shared" si="25"/>
        <v>0</v>
      </c>
    </row>
    <row r="165" spans="1:10" ht="22.5" x14ac:dyDescent="0.2">
      <c r="A165" s="33"/>
      <c r="B165" s="79" t="s">
        <v>763</v>
      </c>
      <c r="C165" s="79" t="s">
        <v>1928</v>
      </c>
      <c r="D165" s="86" t="s">
        <v>1929</v>
      </c>
      <c r="E165" s="87" t="s">
        <v>411</v>
      </c>
      <c r="F165" s="127">
        <v>-142.35</v>
      </c>
      <c r="G165" s="120"/>
      <c r="H165" s="52">
        <f t="shared" si="26"/>
        <v>0</v>
      </c>
      <c r="I165" s="13"/>
      <c r="J165" s="52">
        <f t="shared" si="25"/>
        <v>0</v>
      </c>
    </row>
    <row r="166" spans="1:10" ht="23.25" thickBot="1" x14ac:dyDescent="0.25">
      <c r="A166" s="33"/>
      <c r="B166" s="79" t="s">
        <v>764</v>
      </c>
      <c r="C166" s="79" t="s">
        <v>1928</v>
      </c>
      <c r="D166" s="86" t="s">
        <v>1930</v>
      </c>
      <c r="E166" s="87" t="s">
        <v>411</v>
      </c>
      <c r="F166" s="127">
        <v>-142.35</v>
      </c>
      <c r="G166" s="120"/>
      <c r="H166" s="52">
        <f t="shared" si="26"/>
        <v>0</v>
      </c>
      <c r="I166" s="13"/>
      <c r="J166" s="52">
        <f t="shared" si="25"/>
        <v>0</v>
      </c>
    </row>
    <row r="167" spans="1:10" ht="13.5" thickBot="1" x14ac:dyDescent="0.25">
      <c r="A167" s="33"/>
      <c r="B167" s="124"/>
      <c r="C167" s="124"/>
      <c r="D167" s="125" t="s">
        <v>1978</v>
      </c>
      <c r="E167" s="10"/>
      <c r="F167" s="10"/>
      <c r="G167" s="10"/>
      <c r="H167" s="10"/>
      <c r="I167" s="10"/>
      <c r="J167" s="10"/>
    </row>
    <row r="168" spans="1:10" ht="22.5" x14ac:dyDescent="0.2">
      <c r="A168" s="33"/>
      <c r="B168" s="79" t="s">
        <v>768</v>
      </c>
      <c r="C168" s="79" t="s">
        <v>1943</v>
      </c>
      <c r="D168" s="86" t="s">
        <v>1944</v>
      </c>
      <c r="E168" s="87" t="s">
        <v>438</v>
      </c>
      <c r="F168" s="127">
        <v>0.49</v>
      </c>
      <c r="G168" s="120"/>
      <c r="H168" s="52">
        <f t="shared" ref="H168:H174" si="27">F168*G168</f>
        <v>0</v>
      </c>
      <c r="I168" s="13"/>
      <c r="J168" s="52">
        <f t="shared" ref="J168:J174" si="28">H168+I168</f>
        <v>0</v>
      </c>
    </row>
    <row r="169" spans="1:10" ht="22.5" x14ac:dyDescent="0.2">
      <c r="A169" s="33"/>
      <c r="B169" s="79" t="s">
        <v>770</v>
      </c>
      <c r="C169" s="79" t="s">
        <v>1945</v>
      </c>
      <c r="D169" s="86" t="s">
        <v>1979</v>
      </c>
      <c r="E169" s="87" t="s">
        <v>1766</v>
      </c>
      <c r="F169" s="127">
        <v>1</v>
      </c>
      <c r="G169" s="120"/>
      <c r="H169" s="52">
        <f t="shared" si="27"/>
        <v>0</v>
      </c>
      <c r="I169" s="13"/>
      <c r="J169" s="52">
        <f t="shared" si="28"/>
        <v>0</v>
      </c>
    </row>
    <row r="170" spans="1:10" ht="22.5" x14ac:dyDescent="0.2">
      <c r="A170" s="33"/>
      <c r="B170" s="79" t="s">
        <v>771</v>
      </c>
      <c r="C170" s="79" t="s">
        <v>1947</v>
      </c>
      <c r="D170" s="86" t="s">
        <v>1980</v>
      </c>
      <c r="E170" s="87" t="s">
        <v>1949</v>
      </c>
      <c r="F170" s="127">
        <v>-2</v>
      </c>
      <c r="G170" s="120"/>
      <c r="H170" s="52">
        <f t="shared" si="27"/>
        <v>0</v>
      </c>
      <c r="I170" s="13"/>
      <c r="J170" s="52">
        <f t="shared" si="28"/>
        <v>0</v>
      </c>
    </row>
    <row r="171" spans="1:10" ht="22.5" x14ac:dyDescent="0.2">
      <c r="A171" s="33"/>
      <c r="B171" s="79" t="s">
        <v>773</v>
      </c>
      <c r="C171" s="79" t="s">
        <v>1981</v>
      </c>
      <c r="D171" s="86" t="s">
        <v>1982</v>
      </c>
      <c r="E171" s="87" t="s">
        <v>353</v>
      </c>
      <c r="F171" s="127">
        <v>2</v>
      </c>
      <c r="G171" s="120"/>
      <c r="H171" s="52">
        <f t="shared" si="27"/>
        <v>0</v>
      </c>
      <c r="I171" s="13"/>
      <c r="J171" s="52">
        <f t="shared" si="28"/>
        <v>0</v>
      </c>
    </row>
    <row r="172" spans="1:10" ht="22.5" x14ac:dyDescent="0.2">
      <c r="A172" s="33"/>
      <c r="B172" s="79" t="s">
        <v>775</v>
      </c>
      <c r="C172" s="79" t="s">
        <v>1983</v>
      </c>
      <c r="D172" s="86" t="s">
        <v>1984</v>
      </c>
      <c r="E172" s="87" t="s">
        <v>353</v>
      </c>
      <c r="F172" s="127">
        <v>1</v>
      </c>
      <c r="G172" s="120"/>
      <c r="H172" s="52">
        <f t="shared" si="27"/>
        <v>0</v>
      </c>
      <c r="I172" s="13"/>
      <c r="J172" s="52">
        <f t="shared" si="28"/>
        <v>0</v>
      </c>
    </row>
    <row r="173" spans="1:10" ht="33.75" x14ac:dyDescent="0.2">
      <c r="A173" s="33"/>
      <c r="B173" s="79" t="s">
        <v>777</v>
      </c>
      <c r="C173" s="79" t="s">
        <v>1985</v>
      </c>
      <c r="D173" s="86" t="s">
        <v>1986</v>
      </c>
      <c r="E173" s="87" t="s">
        <v>371</v>
      </c>
      <c r="F173" s="127">
        <v>1</v>
      </c>
      <c r="G173" s="120"/>
      <c r="H173" s="52">
        <f t="shared" si="27"/>
        <v>0</v>
      </c>
      <c r="I173" s="13"/>
      <c r="J173" s="52">
        <f t="shared" si="28"/>
        <v>0</v>
      </c>
    </row>
    <row r="174" spans="1:10" ht="23.25" thickBot="1" x14ac:dyDescent="0.25">
      <c r="A174" s="33"/>
      <c r="B174" s="79" t="s">
        <v>779</v>
      </c>
      <c r="C174" s="79" t="s">
        <v>1987</v>
      </c>
      <c r="D174" s="86" t="s">
        <v>1988</v>
      </c>
      <c r="E174" s="87" t="s">
        <v>353</v>
      </c>
      <c r="F174" s="127">
        <v>1</v>
      </c>
      <c r="G174" s="120"/>
      <c r="H174" s="52">
        <f t="shared" si="27"/>
        <v>0</v>
      </c>
      <c r="I174" s="13"/>
      <c r="J174" s="52">
        <f t="shared" si="28"/>
        <v>0</v>
      </c>
    </row>
    <row r="175" spans="1:10" ht="13.5" thickBot="1" x14ac:dyDescent="0.25">
      <c r="A175" s="33"/>
      <c r="B175" s="98"/>
      <c r="C175" s="99"/>
      <c r="D175" s="100" t="s">
        <v>2004</v>
      </c>
      <c r="E175" s="99"/>
      <c r="F175" s="98"/>
      <c r="G175" s="10"/>
      <c r="H175" s="52">
        <f>SUM(H176:H199)</f>
        <v>0</v>
      </c>
      <c r="I175" s="13"/>
      <c r="J175" s="52">
        <f t="shared" ref="J175:J199" si="29">H175+I175</f>
        <v>0</v>
      </c>
    </row>
    <row r="176" spans="1:10" ht="45" x14ac:dyDescent="0.2">
      <c r="A176" s="33"/>
      <c r="B176" s="79" t="s">
        <v>781</v>
      </c>
      <c r="C176" s="79" t="s">
        <v>1877</v>
      </c>
      <c r="D176" s="86" t="s">
        <v>1878</v>
      </c>
      <c r="E176" s="87" t="s">
        <v>438</v>
      </c>
      <c r="F176" s="127">
        <v>230.125</v>
      </c>
      <c r="G176" s="120"/>
      <c r="H176" s="52">
        <f t="shared" ref="H176:H199" si="30">F176*G176</f>
        <v>0</v>
      </c>
      <c r="I176" s="13"/>
      <c r="J176" s="52">
        <f t="shared" si="29"/>
        <v>0</v>
      </c>
    </row>
    <row r="177" spans="1:10" ht="22.5" x14ac:dyDescent="0.2">
      <c r="A177" s="33"/>
      <c r="B177" s="79" t="s">
        <v>783</v>
      </c>
      <c r="C177" s="79" t="s">
        <v>1879</v>
      </c>
      <c r="D177" s="86" t="s">
        <v>1880</v>
      </c>
      <c r="E177" s="87" t="s">
        <v>438</v>
      </c>
      <c r="F177" s="127">
        <v>40.610999999999997</v>
      </c>
      <c r="G177" s="120"/>
      <c r="H177" s="52">
        <f t="shared" si="30"/>
        <v>0</v>
      </c>
      <c r="I177" s="13"/>
      <c r="J177" s="52">
        <f t="shared" si="29"/>
        <v>0</v>
      </c>
    </row>
    <row r="178" spans="1:10" ht="33.75" x14ac:dyDescent="0.2">
      <c r="A178" s="33"/>
      <c r="B178" s="79" t="s">
        <v>785</v>
      </c>
      <c r="C178" s="79" t="s">
        <v>1932</v>
      </c>
      <c r="D178" s="86" t="s">
        <v>1933</v>
      </c>
      <c r="E178" s="87" t="s">
        <v>358</v>
      </c>
      <c r="F178" s="127">
        <v>170.74199999999999</v>
      </c>
      <c r="G178" s="120"/>
      <c r="H178" s="52">
        <f t="shared" si="30"/>
        <v>0</v>
      </c>
      <c r="I178" s="13"/>
      <c r="J178" s="52">
        <f t="shared" si="29"/>
        <v>0</v>
      </c>
    </row>
    <row r="179" spans="1:10" ht="45" x14ac:dyDescent="0.2">
      <c r="A179" s="33"/>
      <c r="B179" s="79" t="s">
        <v>787</v>
      </c>
      <c r="C179" s="79" t="s">
        <v>1934</v>
      </c>
      <c r="D179" s="86" t="s">
        <v>1935</v>
      </c>
      <c r="E179" s="87" t="s">
        <v>358</v>
      </c>
      <c r="F179" s="127">
        <v>170.74199999999999</v>
      </c>
      <c r="G179" s="120"/>
      <c r="H179" s="52">
        <f t="shared" si="30"/>
        <v>0</v>
      </c>
      <c r="I179" s="13"/>
      <c r="J179" s="52">
        <f t="shared" si="29"/>
        <v>0</v>
      </c>
    </row>
    <row r="180" spans="1:10" ht="33.75" x14ac:dyDescent="0.2">
      <c r="A180" s="33"/>
      <c r="B180" s="79" t="s">
        <v>789</v>
      </c>
      <c r="C180" s="79" t="s">
        <v>1881</v>
      </c>
      <c r="D180" s="86" t="s">
        <v>1882</v>
      </c>
      <c r="E180" s="87" t="s">
        <v>358</v>
      </c>
      <c r="F180" s="127">
        <v>280.48500000000001</v>
      </c>
      <c r="G180" s="120"/>
      <c r="H180" s="52">
        <f t="shared" si="30"/>
        <v>0</v>
      </c>
      <c r="I180" s="13"/>
      <c r="J180" s="52">
        <f t="shared" si="29"/>
        <v>0</v>
      </c>
    </row>
    <row r="181" spans="1:10" ht="45" x14ac:dyDescent="0.2">
      <c r="A181" s="33"/>
      <c r="B181" s="79" t="s">
        <v>791</v>
      </c>
      <c r="C181" s="79" t="s">
        <v>1936</v>
      </c>
      <c r="D181" s="86" t="s">
        <v>1937</v>
      </c>
      <c r="E181" s="87" t="s">
        <v>358</v>
      </c>
      <c r="F181" s="127">
        <v>280.48500000000001</v>
      </c>
      <c r="G181" s="120"/>
      <c r="H181" s="52">
        <f t="shared" si="30"/>
        <v>0</v>
      </c>
      <c r="I181" s="13"/>
      <c r="J181" s="52">
        <f t="shared" si="29"/>
        <v>0</v>
      </c>
    </row>
    <row r="182" spans="1:10" ht="22.5" x14ac:dyDescent="0.2">
      <c r="A182" s="33"/>
      <c r="B182" s="79" t="s">
        <v>793</v>
      </c>
      <c r="C182" s="79" t="s">
        <v>1883</v>
      </c>
      <c r="D182" s="86" t="s">
        <v>1884</v>
      </c>
      <c r="E182" s="87" t="s">
        <v>438</v>
      </c>
      <c r="F182" s="127">
        <v>23.423999999999999</v>
      </c>
      <c r="G182" s="120"/>
      <c r="H182" s="52">
        <f t="shared" si="30"/>
        <v>0</v>
      </c>
      <c r="I182" s="13"/>
      <c r="J182" s="52">
        <f t="shared" si="29"/>
        <v>0</v>
      </c>
    </row>
    <row r="183" spans="1:10" ht="22.5" x14ac:dyDescent="0.2">
      <c r="A183" s="33"/>
      <c r="B183" s="79" t="s">
        <v>795</v>
      </c>
      <c r="C183" s="79" t="s">
        <v>1885</v>
      </c>
      <c r="D183" s="86" t="s">
        <v>1886</v>
      </c>
      <c r="E183" s="87" t="s">
        <v>438</v>
      </c>
      <c r="F183" s="127">
        <v>53.875</v>
      </c>
      <c r="G183" s="120"/>
      <c r="H183" s="52">
        <f t="shared" si="30"/>
        <v>0</v>
      </c>
      <c r="I183" s="13"/>
      <c r="J183" s="52">
        <f t="shared" si="29"/>
        <v>0</v>
      </c>
    </row>
    <row r="184" spans="1:10" ht="22.5" x14ac:dyDescent="0.2">
      <c r="A184" s="33"/>
      <c r="B184" s="79" t="s">
        <v>797</v>
      </c>
      <c r="C184" s="79" t="s">
        <v>1887</v>
      </c>
      <c r="D184" s="86" t="s">
        <v>1888</v>
      </c>
      <c r="E184" s="87" t="s">
        <v>371</v>
      </c>
      <c r="F184" s="127">
        <v>3</v>
      </c>
      <c r="G184" s="120"/>
      <c r="H184" s="52">
        <f t="shared" si="30"/>
        <v>0</v>
      </c>
      <c r="I184" s="13"/>
      <c r="J184" s="52">
        <f t="shared" si="29"/>
        <v>0</v>
      </c>
    </row>
    <row r="185" spans="1:10" ht="22.5" x14ac:dyDescent="0.2">
      <c r="A185" s="33"/>
      <c r="B185" s="79" t="s">
        <v>799</v>
      </c>
      <c r="C185" s="79" t="s">
        <v>1889</v>
      </c>
      <c r="D185" s="86" t="s">
        <v>1890</v>
      </c>
      <c r="E185" s="87" t="s">
        <v>371</v>
      </c>
      <c r="F185" s="127">
        <v>4</v>
      </c>
      <c r="G185" s="120"/>
      <c r="H185" s="52">
        <f t="shared" si="30"/>
        <v>0</v>
      </c>
      <c r="I185" s="13"/>
      <c r="J185" s="52">
        <f t="shared" si="29"/>
        <v>0</v>
      </c>
    </row>
    <row r="186" spans="1:10" ht="22.5" x14ac:dyDescent="0.2">
      <c r="A186" s="33"/>
      <c r="B186" s="79" t="s">
        <v>802</v>
      </c>
      <c r="C186" s="79" t="s">
        <v>1891</v>
      </c>
      <c r="D186" s="86" t="s">
        <v>1892</v>
      </c>
      <c r="E186" s="87" t="s">
        <v>371</v>
      </c>
      <c r="F186" s="127">
        <v>3</v>
      </c>
      <c r="G186" s="120"/>
      <c r="H186" s="52">
        <f t="shared" si="30"/>
        <v>0</v>
      </c>
      <c r="I186" s="13"/>
      <c r="J186" s="52">
        <f t="shared" si="29"/>
        <v>0</v>
      </c>
    </row>
    <row r="187" spans="1:10" ht="22.5" x14ac:dyDescent="0.2">
      <c r="A187" s="33"/>
      <c r="B187" s="79" t="s">
        <v>805</v>
      </c>
      <c r="C187" s="79" t="s">
        <v>1893</v>
      </c>
      <c r="D187" s="86" t="s">
        <v>1894</v>
      </c>
      <c r="E187" s="87" t="s">
        <v>371</v>
      </c>
      <c r="F187" s="127">
        <v>4</v>
      </c>
      <c r="G187" s="120"/>
      <c r="H187" s="52">
        <f t="shared" si="30"/>
        <v>0</v>
      </c>
      <c r="I187" s="13"/>
      <c r="J187" s="52">
        <f t="shared" si="29"/>
        <v>0</v>
      </c>
    </row>
    <row r="188" spans="1:10" ht="22.5" x14ac:dyDescent="0.2">
      <c r="A188" s="33"/>
      <c r="B188" s="79" t="s">
        <v>807</v>
      </c>
      <c r="C188" s="79" t="s">
        <v>1895</v>
      </c>
      <c r="D188" s="86" t="s">
        <v>1896</v>
      </c>
      <c r="E188" s="87" t="s">
        <v>438</v>
      </c>
      <c r="F188" s="127">
        <v>193.43700000000001</v>
      </c>
      <c r="G188" s="120"/>
      <c r="H188" s="52">
        <f t="shared" si="30"/>
        <v>0</v>
      </c>
      <c r="I188" s="13"/>
      <c r="J188" s="52">
        <f t="shared" si="29"/>
        <v>0</v>
      </c>
    </row>
    <row r="189" spans="1:10" ht="22.5" x14ac:dyDescent="0.2">
      <c r="A189" s="33"/>
      <c r="B189" s="79" t="s">
        <v>809</v>
      </c>
      <c r="C189" s="79" t="s">
        <v>1897</v>
      </c>
      <c r="D189" s="86" t="s">
        <v>1898</v>
      </c>
      <c r="E189" s="87" t="s">
        <v>438</v>
      </c>
      <c r="F189" s="127">
        <v>193.43700000000001</v>
      </c>
      <c r="G189" s="120"/>
      <c r="H189" s="52">
        <f t="shared" si="30"/>
        <v>0</v>
      </c>
      <c r="I189" s="13"/>
      <c r="J189" s="52">
        <f t="shared" si="29"/>
        <v>0</v>
      </c>
    </row>
    <row r="190" spans="1:10" ht="56.25" x14ac:dyDescent="0.2">
      <c r="A190" s="33"/>
      <c r="B190" s="121" t="s">
        <v>811</v>
      </c>
      <c r="C190" s="121" t="s">
        <v>1899</v>
      </c>
      <c r="D190" s="123" t="s">
        <v>2005</v>
      </c>
      <c r="E190" s="128" t="s">
        <v>438</v>
      </c>
      <c r="F190" s="129">
        <v>77.299000000000007</v>
      </c>
      <c r="G190" s="120"/>
      <c r="H190" s="52">
        <f>F190*G190*18</f>
        <v>0</v>
      </c>
      <c r="I190" s="13"/>
      <c r="J190" s="52">
        <f t="shared" si="29"/>
        <v>0</v>
      </c>
    </row>
    <row r="191" spans="1:10" ht="22.5" x14ac:dyDescent="0.2">
      <c r="A191" s="33"/>
      <c r="B191" s="79" t="s">
        <v>813</v>
      </c>
      <c r="C191" s="79" t="s">
        <v>1901</v>
      </c>
      <c r="D191" s="86" t="s">
        <v>1902</v>
      </c>
      <c r="E191" s="87" t="s">
        <v>438</v>
      </c>
      <c r="F191" s="127">
        <v>77.299000000000007</v>
      </c>
      <c r="G191" s="120"/>
      <c r="H191" s="52">
        <f t="shared" si="30"/>
        <v>0</v>
      </c>
      <c r="I191" s="13"/>
      <c r="J191" s="52">
        <f t="shared" si="29"/>
        <v>0</v>
      </c>
    </row>
    <row r="192" spans="1:10" ht="22.5" x14ac:dyDescent="0.2">
      <c r="A192" s="33"/>
      <c r="B192" s="79" t="s">
        <v>815</v>
      </c>
      <c r="C192" s="79" t="s">
        <v>1990</v>
      </c>
      <c r="D192" s="86" t="s">
        <v>1991</v>
      </c>
      <c r="E192" s="87" t="s">
        <v>411</v>
      </c>
      <c r="F192" s="127">
        <v>97.6</v>
      </c>
      <c r="G192" s="120"/>
      <c r="H192" s="52">
        <f t="shared" si="30"/>
        <v>0</v>
      </c>
      <c r="I192" s="13"/>
      <c r="J192" s="52">
        <f t="shared" si="29"/>
        <v>0</v>
      </c>
    </row>
    <row r="193" spans="1:10" ht="22.5" x14ac:dyDescent="0.2">
      <c r="A193" s="33"/>
      <c r="B193" s="79" t="s">
        <v>818</v>
      </c>
      <c r="C193" s="79" t="s">
        <v>1943</v>
      </c>
      <c r="D193" s="86" t="s">
        <v>1944</v>
      </c>
      <c r="E193" s="87" t="s">
        <v>438</v>
      </c>
      <c r="F193" s="127">
        <v>0.49</v>
      </c>
      <c r="G193" s="120"/>
      <c r="H193" s="52">
        <f t="shared" si="30"/>
        <v>0</v>
      </c>
      <c r="I193" s="13"/>
      <c r="J193" s="52">
        <f t="shared" si="29"/>
        <v>0</v>
      </c>
    </row>
    <row r="194" spans="1:10" ht="22.5" x14ac:dyDescent="0.2">
      <c r="A194" s="33"/>
      <c r="B194" s="79" t="s">
        <v>821</v>
      </c>
      <c r="C194" s="79" t="s">
        <v>1945</v>
      </c>
      <c r="D194" s="86" t="s">
        <v>1946</v>
      </c>
      <c r="E194" s="87" t="s">
        <v>1766</v>
      </c>
      <c r="F194" s="127">
        <v>1</v>
      </c>
      <c r="G194" s="120"/>
      <c r="H194" s="52">
        <f t="shared" si="30"/>
        <v>0</v>
      </c>
      <c r="I194" s="13"/>
      <c r="J194" s="52">
        <f t="shared" si="29"/>
        <v>0</v>
      </c>
    </row>
    <row r="195" spans="1:10" ht="22.5" x14ac:dyDescent="0.2">
      <c r="A195" s="33"/>
      <c r="B195" s="79" t="s">
        <v>823</v>
      </c>
      <c r="C195" s="79" t="s">
        <v>1947</v>
      </c>
      <c r="D195" s="86" t="s">
        <v>1948</v>
      </c>
      <c r="E195" s="87" t="s">
        <v>1949</v>
      </c>
      <c r="F195" s="127">
        <v>1</v>
      </c>
      <c r="G195" s="120"/>
      <c r="H195" s="52">
        <f t="shared" si="30"/>
        <v>0</v>
      </c>
      <c r="I195" s="13"/>
      <c r="J195" s="52">
        <f t="shared" si="29"/>
        <v>0</v>
      </c>
    </row>
    <row r="196" spans="1:10" ht="33.75" x14ac:dyDescent="0.2">
      <c r="A196" s="33"/>
      <c r="B196" s="79" t="s">
        <v>825</v>
      </c>
      <c r="C196" s="79" t="s">
        <v>1950</v>
      </c>
      <c r="D196" s="86" t="s">
        <v>1951</v>
      </c>
      <c r="E196" s="87" t="s">
        <v>1952</v>
      </c>
      <c r="F196" s="127">
        <v>1</v>
      </c>
      <c r="G196" s="120"/>
      <c r="H196" s="52">
        <f t="shared" si="30"/>
        <v>0</v>
      </c>
      <c r="I196" s="13"/>
      <c r="J196" s="52">
        <f t="shared" si="29"/>
        <v>0</v>
      </c>
    </row>
    <row r="197" spans="1:10" ht="22.5" x14ac:dyDescent="0.2">
      <c r="A197" s="33"/>
      <c r="B197" s="79" t="s">
        <v>826</v>
      </c>
      <c r="C197" s="79" t="s">
        <v>1992</v>
      </c>
      <c r="D197" s="86" t="s">
        <v>1993</v>
      </c>
      <c r="E197" s="87" t="s">
        <v>353</v>
      </c>
      <c r="F197" s="127">
        <v>3</v>
      </c>
      <c r="G197" s="120"/>
      <c r="H197" s="52">
        <f t="shared" si="30"/>
        <v>0</v>
      </c>
      <c r="I197" s="13"/>
      <c r="J197" s="52">
        <f t="shared" si="29"/>
        <v>0</v>
      </c>
    </row>
    <row r="198" spans="1:10" ht="22.5" x14ac:dyDescent="0.2">
      <c r="A198" s="33"/>
      <c r="B198" s="79" t="s">
        <v>828</v>
      </c>
      <c r="C198" s="79" t="s">
        <v>1994</v>
      </c>
      <c r="D198" s="86" t="s">
        <v>1995</v>
      </c>
      <c r="E198" s="87" t="s">
        <v>1920</v>
      </c>
      <c r="F198" s="127">
        <v>1</v>
      </c>
      <c r="G198" s="120"/>
      <c r="H198" s="52">
        <f t="shared" si="30"/>
        <v>0</v>
      </c>
      <c r="I198" s="13"/>
      <c r="J198" s="52">
        <f t="shared" si="29"/>
        <v>0</v>
      </c>
    </row>
    <row r="199" spans="1:10" ht="23.25" thickBot="1" x14ac:dyDescent="0.25">
      <c r="A199" s="33"/>
      <c r="B199" s="79" t="s">
        <v>830</v>
      </c>
      <c r="C199" s="79" t="s">
        <v>1926</v>
      </c>
      <c r="D199" s="86" t="s">
        <v>1996</v>
      </c>
      <c r="E199" s="87" t="s">
        <v>411</v>
      </c>
      <c r="F199" s="127">
        <v>-102.4</v>
      </c>
      <c r="G199" s="120"/>
      <c r="H199" s="52">
        <f t="shared" si="30"/>
        <v>0</v>
      </c>
      <c r="I199" s="13"/>
      <c r="J199" s="52">
        <f t="shared" si="29"/>
        <v>0</v>
      </c>
    </row>
    <row r="200" spans="1:10" ht="13.5" thickBot="1" x14ac:dyDescent="0.25">
      <c r="A200" s="33"/>
      <c r="B200" s="97"/>
      <c r="C200" s="95"/>
      <c r="D200" s="96" t="s">
        <v>2006</v>
      </c>
      <c r="E200" s="95"/>
      <c r="F200" s="97"/>
      <c r="G200" s="10"/>
      <c r="H200" s="52">
        <f>H201+H261+H284</f>
        <v>0</v>
      </c>
      <c r="I200" s="13"/>
      <c r="J200" s="52">
        <f t="shared" ref="J200" si="31">H200+I200</f>
        <v>0</v>
      </c>
    </row>
    <row r="201" spans="1:10" ht="13.5" thickBot="1" x14ac:dyDescent="0.25">
      <c r="A201" s="33"/>
      <c r="B201" s="98"/>
      <c r="C201" s="99"/>
      <c r="D201" s="100" t="s">
        <v>2007</v>
      </c>
      <c r="E201" s="99"/>
      <c r="F201" s="98"/>
      <c r="G201" s="10"/>
      <c r="H201" s="52">
        <f>SUM(H202:H260)</f>
        <v>0</v>
      </c>
      <c r="I201" s="13"/>
      <c r="J201" s="52">
        <f t="shared" ref="J201:J213" si="32">H201+I201</f>
        <v>0</v>
      </c>
    </row>
    <row r="202" spans="1:10" ht="45" x14ac:dyDescent="0.2">
      <c r="A202" s="33"/>
      <c r="B202" s="79" t="s">
        <v>832</v>
      </c>
      <c r="C202" s="79" t="s">
        <v>1877</v>
      </c>
      <c r="D202" s="86" t="s">
        <v>1878</v>
      </c>
      <c r="E202" s="87" t="s">
        <v>438</v>
      </c>
      <c r="F202" s="127">
        <v>2699.2660000000001</v>
      </c>
      <c r="G202" s="120"/>
      <c r="H202" s="52">
        <f t="shared" ref="H202:H212" si="33">F202*G202</f>
        <v>0</v>
      </c>
      <c r="I202" s="13"/>
      <c r="J202" s="52">
        <f t="shared" si="32"/>
        <v>0</v>
      </c>
    </row>
    <row r="203" spans="1:10" ht="22.5" x14ac:dyDescent="0.2">
      <c r="A203" s="33"/>
      <c r="B203" s="79" t="s">
        <v>835</v>
      </c>
      <c r="C203" s="79" t="s">
        <v>1879</v>
      </c>
      <c r="D203" s="86" t="s">
        <v>1880</v>
      </c>
      <c r="E203" s="87" t="s">
        <v>438</v>
      </c>
      <c r="F203" s="127">
        <v>476.34100000000001</v>
      </c>
      <c r="G203" s="120"/>
      <c r="H203" s="52">
        <f t="shared" si="33"/>
        <v>0</v>
      </c>
      <c r="I203" s="13"/>
      <c r="J203" s="52">
        <f t="shared" si="32"/>
        <v>0</v>
      </c>
    </row>
    <row r="204" spans="1:10" ht="33.75" x14ac:dyDescent="0.2">
      <c r="A204" s="33"/>
      <c r="B204" s="79" t="s">
        <v>837</v>
      </c>
      <c r="C204" s="79" t="s">
        <v>1881</v>
      </c>
      <c r="D204" s="86" t="s">
        <v>1882</v>
      </c>
      <c r="E204" s="87" t="s">
        <v>358</v>
      </c>
      <c r="F204" s="127">
        <v>6351.2139999999999</v>
      </c>
      <c r="G204" s="120"/>
      <c r="H204" s="52">
        <f t="shared" si="33"/>
        <v>0</v>
      </c>
      <c r="I204" s="13"/>
      <c r="J204" s="52">
        <f t="shared" si="32"/>
        <v>0</v>
      </c>
    </row>
    <row r="205" spans="1:10" ht="22.5" x14ac:dyDescent="0.2">
      <c r="A205" s="33"/>
      <c r="B205" s="79" t="s">
        <v>839</v>
      </c>
      <c r="C205" s="79" t="s">
        <v>1883</v>
      </c>
      <c r="D205" s="86" t="s">
        <v>1884</v>
      </c>
      <c r="E205" s="87" t="s">
        <v>438</v>
      </c>
      <c r="F205" s="127">
        <v>265.94</v>
      </c>
      <c r="G205" s="120"/>
      <c r="H205" s="52">
        <f t="shared" si="33"/>
        <v>0</v>
      </c>
      <c r="I205" s="13"/>
      <c r="J205" s="52">
        <f t="shared" si="32"/>
        <v>0</v>
      </c>
    </row>
    <row r="206" spans="1:10" ht="22.5" x14ac:dyDescent="0.2">
      <c r="A206" s="33"/>
      <c r="B206" s="79" t="s">
        <v>841</v>
      </c>
      <c r="C206" s="79" t="s">
        <v>1885</v>
      </c>
      <c r="D206" s="86" t="s">
        <v>1886</v>
      </c>
      <c r="E206" s="87" t="s">
        <v>438</v>
      </c>
      <c r="F206" s="127">
        <v>537.625</v>
      </c>
      <c r="G206" s="120"/>
      <c r="H206" s="52">
        <f t="shared" si="33"/>
        <v>0</v>
      </c>
      <c r="I206" s="13"/>
      <c r="J206" s="52">
        <f t="shared" si="32"/>
        <v>0</v>
      </c>
    </row>
    <row r="207" spans="1:10" ht="22.5" x14ac:dyDescent="0.2">
      <c r="A207" s="33"/>
      <c r="B207" s="79" t="s">
        <v>842</v>
      </c>
      <c r="C207" s="79" t="s">
        <v>1887</v>
      </c>
      <c r="D207" s="86" t="s">
        <v>1888</v>
      </c>
      <c r="E207" s="87" t="s">
        <v>371</v>
      </c>
      <c r="F207" s="127">
        <v>25</v>
      </c>
      <c r="G207" s="120"/>
      <c r="H207" s="52">
        <f t="shared" si="33"/>
        <v>0</v>
      </c>
      <c r="I207" s="13"/>
      <c r="J207" s="52">
        <f t="shared" si="32"/>
        <v>0</v>
      </c>
    </row>
    <row r="208" spans="1:10" ht="22.5" x14ac:dyDescent="0.2">
      <c r="A208" s="33"/>
      <c r="B208" s="79" t="s">
        <v>843</v>
      </c>
      <c r="C208" s="79" t="s">
        <v>1889</v>
      </c>
      <c r="D208" s="86" t="s">
        <v>1890</v>
      </c>
      <c r="E208" s="87" t="s">
        <v>371</v>
      </c>
      <c r="F208" s="127">
        <v>29</v>
      </c>
      <c r="G208" s="120"/>
      <c r="H208" s="52">
        <f t="shared" si="33"/>
        <v>0</v>
      </c>
      <c r="I208" s="13"/>
      <c r="J208" s="52">
        <f t="shared" si="32"/>
        <v>0</v>
      </c>
    </row>
    <row r="209" spans="1:10" ht="22.5" x14ac:dyDescent="0.2">
      <c r="A209" s="33"/>
      <c r="B209" s="79" t="s">
        <v>844</v>
      </c>
      <c r="C209" s="79" t="s">
        <v>1891</v>
      </c>
      <c r="D209" s="86" t="s">
        <v>1892</v>
      </c>
      <c r="E209" s="87" t="s">
        <v>371</v>
      </c>
      <c r="F209" s="127">
        <v>25</v>
      </c>
      <c r="G209" s="120"/>
      <c r="H209" s="52">
        <f t="shared" si="33"/>
        <v>0</v>
      </c>
      <c r="I209" s="13"/>
      <c r="J209" s="52">
        <f t="shared" si="32"/>
        <v>0</v>
      </c>
    </row>
    <row r="210" spans="1:10" ht="22.5" x14ac:dyDescent="0.2">
      <c r="A210" s="33"/>
      <c r="B210" s="79" t="s">
        <v>846</v>
      </c>
      <c r="C210" s="79" t="s">
        <v>1893</v>
      </c>
      <c r="D210" s="86" t="s">
        <v>1894</v>
      </c>
      <c r="E210" s="87" t="s">
        <v>371</v>
      </c>
      <c r="F210" s="127">
        <v>29</v>
      </c>
      <c r="G210" s="120"/>
      <c r="H210" s="52">
        <f t="shared" si="33"/>
        <v>0</v>
      </c>
      <c r="I210" s="13"/>
      <c r="J210" s="52">
        <f t="shared" si="32"/>
        <v>0</v>
      </c>
    </row>
    <row r="211" spans="1:10" ht="22.5" x14ac:dyDescent="0.2">
      <c r="A211" s="33"/>
      <c r="B211" s="79" t="s">
        <v>847</v>
      </c>
      <c r="C211" s="79" t="s">
        <v>1895</v>
      </c>
      <c r="D211" s="86" t="s">
        <v>1896</v>
      </c>
      <c r="E211" s="87" t="s">
        <v>438</v>
      </c>
      <c r="F211" s="127">
        <v>2372.0419999999999</v>
      </c>
      <c r="G211" s="120"/>
      <c r="H211" s="52">
        <f t="shared" si="33"/>
        <v>0</v>
      </c>
      <c r="I211" s="13"/>
      <c r="J211" s="52">
        <f t="shared" si="32"/>
        <v>0</v>
      </c>
    </row>
    <row r="212" spans="1:10" ht="22.5" x14ac:dyDescent="0.2">
      <c r="A212" s="33"/>
      <c r="B212" s="79" t="s">
        <v>848</v>
      </c>
      <c r="C212" s="79" t="s">
        <v>1897</v>
      </c>
      <c r="D212" s="86" t="s">
        <v>1898</v>
      </c>
      <c r="E212" s="87" t="s">
        <v>438</v>
      </c>
      <c r="F212" s="127">
        <v>2372.0419999999999</v>
      </c>
      <c r="G212" s="120"/>
      <c r="H212" s="52">
        <f t="shared" si="33"/>
        <v>0</v>
      </c>
      <c r="I212" s="13"/>
      <c r="J212" s="52">
        <f t="shared" si="32"/>
        <v>0</v>
      </c>
    </row>
    <row r="213" spans="1:10" ht="56.25" x14ac:dyDescent="0.2">
      <c r="A213" s="33"/>
      <c r="B213" s="121" t="s">
        <v>851</v>
      </c>
      <c r="C213" s="121" t="s">
        <v>1899</v>
      </c>
      <c r="D213" s="123" t="s">
        <v>1938</v>
      </c>
      <c r="E213" s="128" t="s">
        <v>438</v>
      </c>
      <c r="F213" s="129">
        <v>803.56500000000005</v>
      </c>
      <c r="G213" s="120"/>
      <c r="H213" s="52">
        <f>F213*G213*18</f>
        <v>0</v>
      </c>
      <c r="I213" s="13"/>
      <c r="J213" s="52">
        <f t="shared" si="32"/>
        <v>0</v>
      </c>
    </row>
    <row r="214" spans="1:10" ht="22.5" x14ac:dyDescent="0.2">
      <c r="A214" s="33"/>
      <c r="B214" s="79" t="s">
        <v>854</v>
      </c>
      <c r="C214" s="79" t="s">
        <v>1901</v>
      </c>
      <c r="D214" s="86" t="s">
        <v>1902</v>
      </c>
      <c r="E214" s="87" t="s">
        <v>438</v>
      </c>
      <c r="F214" s="127">
        <v>803.56500000000005</v>
      </c>
      <c r="G214" s="120"/>
      <c r="H214" s="52">
        <f t="shared" ref="H214:H237" si="34">F214*G214</f>
        <v>0</v>
      </c>
      <c r="I214" s="13"/>
      <c r="J214" s="52">
        <f t="shared" ref="J214:J237" si="35">H214+I214</f>
        <v>0</v>
      </c>
    </row>
    <row r="215" spans="1:10" ht="33.75" x14ac:dyDescent="0.2">
      <c r="A215" s="33"/>
      <c r="B215" s="79" t="s">
        <v>857</v>
      </c>
      <c r="C215" s="79" t="s">
        <v>2008</v>
      </c>
      <c r="D215" s="86" t="s">
        <v>2009</v>
      </c>
      <c r="E215" s="87" t="s">
        <v>411</v>
      </c>
      <c r="F215" s="127">
        <v>8</v>
      </c>
      <c r="G215" s="120"/>
      <c r="H215" s="52">
        <f t="shared" si="34"/>
        <v>0</v>
      </c>
      <c r="I215" s="13"/>
      <c r="J215" s="52">
        <f t="shared" si="35"/>
        <v>0</v>
      </c>
    </row>
    <row r="216" spans="1:10" ht="33.75" x14ac:dyDescent="0.2">
      <c r="A216" s="33"/>
      <c r="B216" s="79" t="s">
        <v>859</v>
      </c>
      <c r="C216" s="79" t="s">
        <v>2008</v>
      </c>
      <c r="D216" s="86" t="s">
        <v>2010</v>
      </c>
      <c r="E216" s="87" t="s">
        <v>411</v>
      </c>
      <c r="F216" s="127">
        <v>12.5</v>
      </c>
      <c r="G216" s="120"/>
      <c r="H216" s="52">
        <f t="shared" si="34"/>
        <v>0</v>
      </c>
      <c r="I216" s="13"/>
      <c r="J216" s="52">
        <f t="shared" si="35"/>
        <v>0</v>
      </c>
    </row>
    <row r="217" spans="1:10" ht="22.5" x14ac:dyDescent="0.2">
      <c r="A217" s="33"/>
      <c r="B217" s="79" t="s">
        <v>861</v>
      </c>
      <c r="C217" s="79" t="s">
        <v>2011</v>
      </c>
      <c r="D217" s="86" t="s">
        <v>2012</v>
      </c>
      <c r="E217" s="87" t="s">
        <v>411</v>
      </c>
      <c r="F217" s="127">
        <v>8</v>
      </c>
      <c r="G217" s="120"/>
      <c r="H217" s="52">
        <f t="shared" si="34"/>
        <v>0</v>
      </c>
      <c r="I217" s="13"/>
      <c r="J217" s="52">
        <f t="shared" si="35"/>
        <v>0</v>
      </c>
    </row>
    <row r="218" spans="1:10" ht="22.5" x14ac:dyDescent="0.2">
      <c r="A218" s="33"/>
      <c r="B218" s="79" t="s">
        <v>863</v>
      </c>
      <c r="C218" s="79" t="s">
        <v>2011</v>
      </c>
      <c r="D218" s="86" t="s">
        <v>2013</v>
      </c>
      <c r="E218" s="87" t="s">
        <v>411</v>
      </c>
      <c r="F218" s="127">
        <v>12.5</v>
      </c>
      <c r="G218" s="120"/>
      <c r="H218" s="52">
        <f t="shared" si="34"/>
        <v>0</v>
      </c>
      <c r="I218" s="13"/>
      <c r="J218" s="52">
        <f t="shared" si="35"/>
        <v>0</v>
      </c>
    </row>
    <row r="219" spans="1:10" ht="22.5" x14ac:dyDescent="0.2">
      <c r="A219" s="33"/>
      <c r="B219" s="79" t="s">
        <v>865</v>
      </c>
      <c r="C219" s="79" t="s">
        <v>2014</v>
      </c>
      <c r="D219" s="86" t="s">
        <v>2015</v>
      </c>
      <c r="E219" s="87" t="s">
        <v>411</v>
      </c>
      <c r="F219" s="127">
        <v>1219.95</v>
      </c>
      <c r="G219" s="120"/>
      <c r="H219" s="52">
        <f t="shared" si="34"/>
        <v>0</v>
      </c>
      <c r="I219" s="13"/>
      <c r="J219" s="52">
        <f t="shared" si="35"/>
        <v>0</v>
      </c>
    </row>
    <row r="220" spans="1:10" ht="22.5" x14ac:dyDescent="0.2">
      <c r="A220" s="33"/>
      <c r="B220" s="79" t="s">
        <v>867</v>
      </c>
      <c r="C220" s="79" t="s">
        <v>1903</v>
      </c>
      <c r="D220" s="86" t="s">
        <v>1999</v>
      </c>
      <c r="E220" s="87" t="s">
        <v>411</v>
      </c>
      <c r="F220" s="127">
        <v>12.95</v>
      </c>
      <c r="G220" s="120"/>
      <c r="H220" s="52">
        <f t="shared" si="34"/>
        <v>0</v>
      </c>
      <c r="I220" s="13"/>
      <c r="J220" s="52">
        <f t="shared" si="35"/>
        <v>0</v>
      </c>
    </row>
    <row r="221" spans="1:10" ht="22.5" x14ac:dyDescent="0.2">
      <c r="A221" s="33"/>
      <c r="B221" s="79" t="s">
        <v>869</v>
      </c>
      <c r="C221" s="79" t="s">
        <v>1903</v>
      </c>
      <c r="D221" s="86" t="s">
        <v>1905</v>
      </c>
      <c r="E221" s="87" t="s">
        <v>411</v>
      </c>
      <c r="F221" s="127">
        <v>96.5</v>
      </c>
      <c r="G221" s="120"/>
      <c r="H221" s="52">
        <f t="shared" si="34"/>
        <v>0</v>
      </c>
      <c r="I221" s="13"/>
      <c r="J221" s="52">
        <f t="shared" si="35"/>
        <v>0</v>
      </c>
    </row>
    <row r="222" spans="1:10" ht="22.5" x14ac:dyDescent="0.2">
      <c r="A222" s="33"/>
      <c r="B222" s="79" t="s">
        <v>871</v>
      </c>
      <c r="C222" s="79" t="s">
        <v>2016</v>
      </c>
      <c r="D222" s="86" t="s">
        <v>2017</v>
      </c>
      <c r="E222" s="87" t="s">
        <v>411</v>
      </c>
      <c r="F222" s="127">
        <v>14</v>
      </c>
      <c r="G222" s="120"/>
      <c r="H222" s="52">
        <f t="shared" si="34"/>
        <v>0</v>
      </c>
      <c r="I222" s="13"/>
      <c r="J222" s="52">
        <f t="shared" si="35"/>
        <v>0</v>
      </c>
    </row>
    <row r="223" spans="1:10" ht="22.5" x14ac:dyDescent="0.2">
      <c r="A223" s="33"/>
      <c r="B223" s="79" t="s">
        <v>873</v>
      </c>
      <c r="C223" s="79" t="s">
        <v>2018</v>
      </c>
      <c r="D223" s="86" t="s">
        <v>2019</v>
      </c>
      <c r="E223" s="87" t="s">
        <v>353</v>
      </c>
      <c r="F223" s="127">
        <v>1</v>
      </c>
      <c r="G223" s="120"/>
      <c r="H223" s="52">
        <f t="shared" si="34"/>
        <v>0</v>
      </c>
      <c r="I223" s="13"/>
      <c r="J223" s="52">
        <f t="shared" si="35"/>
        <v>0</v>
      </c>
    </row>
    <row r="224" spans="1:10" ht="22.5" x14ac:dyDescent="0.2">
      <c r="A224" s="33"/>
      <c r="B224" s="79" t="s">
        <v>875</v>
      </c>
      <c r="C224" s="79" t="s">
        <v>2018</v>
      </c>
      <c r="D224" s="86" t="s">
        <v>2020</v>
      </c>
      <c r="E224" s="87" t="s">
        <v>353</v>
      </c>
      <c r="F224" s="127">
        <v>1</v>
      </c>
      <c r="G224" s="120"/>
      <c r="H224" s="52">
        <f t="shared" si="34"/>
        <v>0</v>
      </c>
      <c r="I224" s="13"/>
      <c r="J224" s="52">
        <f t="shared" si="35"/>
        <v>0</v>
      </c>
    </row>
    <row r="225" spans="1:10" ht="22.5" x14ac:dyDescent="0.2">
      <c r="A225" s="33"/>
      <c r="B225" s="79" t="s">
        <v>877</v>
      </c>
      <c r="C225" s="79" t="s">
        <v>2018</v>
      </c>
      <c r="D225" s="86" t="s">
        <v>2021</v>
      </c>
      <c r="E225" s="87" t="s">
        <v>353</v>
      </c>
      <c r="F225" s="127">
        <v>3</v>
      </c>
      <c r="G225" s="120"/>
      <c r="H225" s="52">
        <f t="shared" si="34"/>
        <v>0</v>
      </c>
      <c r="I225" s="13"/>
      <c r="J225" s="52">
        <f t="shared" si="35"/>
        <v>0</v>
      </c>
    </row>
    <row r="226" spans="1:10" ht="22.5" x14ac:dyDescent="0.2">
      <c r="A226" s="33"/>
      <c r="B226" s="79" t="s">
        <v>880</v>
      </c>
      <c r="C226" s="79" t="s">
        <v>2018</v>
      </c>
      <c r="D226" s="86" t="s">
        <v>2022</v>
      </c>
      <c r="E226" s="87" t="s">
        <v>353</v>
      </c>
      <c r="F226" s="127">
        <v>1</v>
      </c>
      <c r="G226" s="120"/>
      <c r="H226" s="52">
        <f t="shared" si="34"/>
        <v>0</v>
      </c>
      <c r="I226" s="13"/>
      <c r="J226" s="52">
        <f t="shared" si="35"/>
        <v>0</v>
      </c>
    </row>
    <row r="227" spans="1:10" ht="22.5" x14ac:dyDescent="0.2">
      <c r="A227" s="33"/>
      <c r="B227" s="79" t="s">
        <v>882</v>
      </c>
      <c r="C227" s="79" t="s">
        <v>2018</v>
      </c>
      <c r="D227" s="86" t="s">
        <v>2023</v>
      </c>
      <c r="E227" s="87" t="s">
        <v>353</v>
      </c>
      <c r="F227" s="127">
        <v>1</v>
      </c>
      <c r="G227" s="120"/>
      <c r="H227" s="52">
        <f t="shared" si="34"/>
        <v>0</v>
      </c>
      <c r="I227" s="13"/>
      <c r="J227" s="52">
        <f t="shared" si="35"/>
        <v>0</v>
      </c>
    </row>
    <row r="228" spans="1:10" ht="22.5" x14ac:dyDescent="0.2">
      <c r="A228" s="33"/>
      <c r="B228" s="79" t="s">
        <v>884</v>
      </c>
      <c r="C228" s="79" t="s">
        <v>1906</v>
      </c>
      <c r="D228" s="86" t="s">
        <v>1908</v>
      </c>
      <c r="E228" s="87" t="s">
        <v>353</v>
      </c>
      <c r="F228" s="127">
        <v>1</v>
      </c>
      <c r="G228" s="120"/>
      <c r="H228" s="52">
        <f t="shared" si="34"/>
        <v>0</v>
      </c>
      <c r="I228" s="13"/>
      <c r="J228" s="52">
        <f t="shared" si="35"/>
        <v>0</v>
      </c>
    </row>
    <row r="229" spans="1:10" ht="22.5" x14ac:dyDescent="0.2">
      <c r="A229" s="33"/>
      <c r="B229" s="79" t="s">
        <v>885</v>
      </c>
      <c r="C229" s="79" t="s">
        <v>2024</v>
      </c>
      <c r="D229" s="86" t="s">
        <v>2025</v>
      </c>
      <c r="E229" s="87" t="s">
        <v>1911</v>
      </c>
      <c r="F229" s="127">
        <v>12</v>
      </c>
      <c r="G229" s="120"/>
      <c r="H229" s="52">
        <f t="shared" si="34"/>
        <v>0</v>
      </c>
      <c r="I229" s="13"/>
      <c r="J229" s="52">
        <f t="shared" si="35"/>
        <v>0</v>
      </c>
    </row>
    <row r="230" spans="1:10" ht="22.5" x14ac:dyDescent="0.2">
      <c r="A230" s="33"/>
      <c r="B230" s="79" t="s">
        <v>888</v>
      </c>
      <c r="C230" s="79" t="s">
        <v>1912</v>
      </c>
      <c r="D230" s="86" t="s">
        <v>2002</v>
      </c>
      <c r="E230" s="87" t="s">
        <v>1911</v>
      </c>
      <c r="F230" s="127">
        <v>1</v>
      </c>
      <c r="G230" s="120"/>
      <c r="H230" s="52">
        <f t="shared" si="34"/>
        <v>0</v>
      </c>
      <c r="I230" s="13"/>
      <c r="J230" s="52">
        <f t="shared" si="35"/>
        <v>0</v>
      </c>
    </row>
    <row r="231" spans="1:10" ht="22.5" x14ac:dyDescent="0.2">
      <c r="A231" s="33"/>
      <c r="B231" s="79" t="s">
        <v>889</v>
      </c>
      <c r="C231" s="79" t="s">
        <v>1912</v>
      </c>
      <c r="D231" s="86" t="s">
        <v>1913</v>
      </c>
      <c r="E231" s="87" t="s">
        <v>1911</v>
      </c>
      <c r="F231" s="127">
        <v>5</v>
      </c>
      <c r="G231" s="120"/>
      <c r="H231" s="52">
        <f t="shared" si="34"/>
        <v>0</v>
      </c>
      <c r="I231" s="13"/>
      <c r="J231" s="52">
        <f t="shared" si="35"/>
        <v>0</v>
      </c>
    </row>
    <row r="232" spans="1:10" ht="22.5" x14ac:dyDescent="0.2">
      <c r="A232" s="33"/>
      <c r="B232" s="79" t="s">
        <v>890</v>
      </c>
      <c r="C232" s="79" t="s">
        <v>2026</v>
      </c>
      <c r="D232" s="86" t="s">
        <v>2027</v>
      </c>
      <c r="E232" s="87" t="s">
        <v>371</v>
      </c>
      <c r="F232" s="127">
        <v>1</v>
      </c>
      <c r="G232" s="120"/>
      <c r="H232" s="52">
        <f t="shared" si="34"/>
        <v>0</v>
      </c>
      <c r="I232" s="13"/>
      <c r="J232" s="52">
        <f t="shared" si="35"/>
        <v>0</v>
      </c>
    </row>
    <row r="233" spans="1:10" ht="22.5" x14ac:dyDescent="0.2">
      <c r="A233" s="33"/>
      <c r="B233" s="79" t="s">
        <v>892</v>
      </c>
      <c r="C233" s="79" t="s">
        <v>2028</v>
      </c>
      <c r="D233" s="86" t="s">
        <v>2029</v>
      </c>
      <c r="E233" s="87" t="s">
        <v>371</v>
      </c>
      <c r="F233" s="127">
        <v>7</v>
      </c>
      <c r="G233" s="120"/>
      <c r="H233" s="52">
        <f t="shared" si="34"/>
        <v>0</v>
      </c>
      <c r="I233" s="13"/>
      <c r="J233" s="52">
        <f t="shared" si="35"/>
        <v>0</v>
      </c>
    </row>
    <row r="234" spans="1:10" ht="22.5" x14ac:dyDescent="0.2">
      <c r="A234" s="33"/>
      <c r="B234" s="79" t="s">
        <v>2030</v>
      </c>
      <c r="C234" s="79" t="s">
        <v>1916</v>
      </c>
      <c r="D234" s="86" t="s">
        <v>1917</v>
      </c>
      <c r="E234" s="87" t="s">
        <v>411</v>
      </c>
      <c r="F234" s="127">
        <v>1329.4</v>
      </c>
      <c r="G234" s="120"/>
      <c r="H234" s="52">
        <f t="shared" si="34"/>
        <v>0</v>
      </c>
      <c r="I234" s="13"/>
      <c r="J234" s="52">
        <f t="shared" si="35"/>
        <v>0</v>
      </c>
    </row>
    <row r="235" spans="1:10" ht="33.75" x14ac:dyDescent="0.2">
      <c r="A235" s="33"/>
      <c r="B235" s="79" t="s">
        <v>2031</v>
      </c>
      <c r="C235" s="79" t="s">
        <v>1918</v>
      </c>
      <c r="D235" s="86" t="s">
        <v>1919</v>
      </c>
      <c r="E235" s="87" t="s">
        <v>1920</v>
      </c>
      <c r="F235" s="127">
        <v>7</v>
      </c>
      <c r="G235" s="126"/>
      <c r="H235" s="52">
        <f t="shared" ref="H235" si="36">F235*G235</f>
        <v>0</v>
      </c>
      <c r="I235" s="13"/>
      <c r="J235" s="52">
        <f t="shared" ref="J235" si="37">H235+I235</f>
        <v>0</v>
      </c>
    </row>
    <row r="236" spans="1:10" ht="22.5" x14ac:dyDescent="0.2">
      <c r="A236" s="33"/>
      <c r="B236" s="79" t="s">
        <v>2032</v>
      </c>
      <c r="C236" s="79" t="s">
        <v>1921</v>
      </c>
      <c r="D236" s="86" t="s">
        <v>1922</v>
      </c>
      <c r="E236" s="87" t="s">
        <v>1923</v>
      </c>
      <c r="F236" s="127">
        <v>7</v>
      </c>
      <c r="G236" s="120"/>
      <c r="H236" s="52"/>
      <c r="I236" s="13"/>
      <c r="J236" s="52"/>
    </row>
    <row r="237" spans="1:10" ht="22.5" x14ac:dyDescent="0.2">
      <c r="A237" s="33"/>
      <c r="B237" s="79" t="s">
        <v>2033</v>
      </c>
      <c r="C237" s="79" t="s">
        <v>1924</v>
      </c>
      <c r="D237" s="86" t="s">
        <v>1925</v>
      </c>
      <c r="E237" s="87" t="s">
        <v>1923</v>
      </c>
      <c r="F237" s="127">
        <v>7</v>
      </c>
      <c r="G237" s="120"/>
      <c r="H237" s="52">
        <f t="shared" si="34"/>
        <v>0</v>
      </c>
      <c r="I237" s="13"/>
      <c r="J237" s="52">
        <f t="shared" si="35"/>
        <v>0</v>
      </c>
    </row>
    <row r="238" spans="1:10" ht="33.75" x14ac:dyDescent="0.2">
      <c r="A238" s="33"/>
      <c r="B238" s="79" t="s">
        <v>2034</v>
      </c>
      <c r="C238" s="79" t="s">
        <v>1926</v>
      </c>
      <c r="D238" s="86" t="s">
        <v>1927</v>
      </c>
      <c r="E238" s="87" t="s">
        <v>411</v>
      </c>
      <c r="F238" s="127">
        <v>-70.599999999999994</v>
      </c>
      <c r="G238" s="120"/>
      <c r="H238" s="52">
        <f t="shared" ref="H238:H240" si="38">F238*G238</f>
        <v>0</v>
      </c>
      <c r="I238" s="13"/>
      <c r="J238" s="52">
        <f t="shared" ref="J238:J240" si="39">H238+I238</f>
        <v>0</v>
      </c>
    </row>
    <row r="239" spans="1:10" ht="22.5" x14ac:dyDescent="0.2">
      <c r="A239" s="33"/>
      <c r="B239" s="79" t="s">
        <v>2035</v>
      </c>
      <c r="C239" s="79" t="s">
        <v>1928</v>
      </c>
      <c r="D239" s="86" t="s">
        <v>1929</v>
      </c>
      <c r="E239" s="87" t="s">
        <v>411</v>
      </c>
      <c r="F239" s="127">
        <v>-70.599999999999994</v>
      </c>
      <c r="G239" s="120"/>
      <c r="H239" s="52">
        <f t="shared" si="38"/>
        <v>0</v>
      </c>
      <c r="I239" s="13"/>
      <c r="J239" s="52">
        <f t="shared" si="39"/>
        <v>0</v>
      </c>
    </row>
    <row r="240" spans="1:10" ht="23.25" thickBot="1" x14ac:dyDescent="0.25">
      <c r="A240" s="33"/>
      <c r="B240" s="79" t="s">
        <v>2036</v>
      </c>
      <c r="C240" s="79" t="s">
        <v>1928</v>
      </c>
      <c r="D240" s="86" t="s">
        <v>1930</v>
      </c>
      <c r="E240" s="87" t="s">
        <v>411</v>
      </c>
      <c r="F240" s="127">
        <v>-70.599999999999994</v>
      </c>
      <c r="G240" s="120"/>
      <c r="H240" s="52">
        <f t="shared" si="38"/>
        <v>0</v>
      </c>
      <c r="I240" s="13"/>
      <c r="J240" s="52">
        <f t="shared" si="39"/>
        <v>0</v>
      </c>
    </row>
    <row r="241" spans="1:10" ht="13.5" thickBot="1" x14ac:dyDescent="0.25">
      <c r="A241" s="33"/>
      <c r="B241" s="124"/>
      <c r="C241" s="124"/>
      <c r="D241" s="125" t="s">
        <v>2037</v>
      </c>
      <c r="E241" s="10"/>
      <c r="F241" s="10"/>
      <c r="G241" s="10"/>
      <c r="H241" s="10"/>
      <c r="I241" s="10"/>
      <c r="J241" s="10"/>
    </row>
    <row r="242" spans="1:10" ht="33.75" x14ac:dyDescent="0.2">
      <c r="A242" s="33"/>
      <c r="B242" s="79" t="s">
        <v>2038</v>
      </c>
      <c r="C242" s="79" t="s">
        <v>1840</v>
      </c>
      <c r="D242" s="86" t="s">
        <v>2039</v>
      </c>
      <c r="E242" s="87" t="s">
        <v>371</v>
      </c>
      <c r="F242" s="127">
        <v>1</v>
      </c>
      <c r="G242" s="120"/>
      <c r="H242" s="52">
        <f t="shared" ref="H242:H246" si="40">F242*G242</f>
        <v>0</v>
      </c>
      <c r="I242" s="13"/>
      <c r="J242" s="52">
        <f t="shared" ref="J242:J246" si="41">H242+I242</f>
        <v>0</v>
      </c>
    </row>
    <row r="243" spans="1:10" ht="22.5" x14ac:dyDescent="0.2">
      <c r="A243" s="33"/>
      <c r="B243" s="79" t="s">
        <v>2040</v>
      </c>
      <c r="C243" s="79" t="s">
        <v>2041</v>
      </c>
      <c r="D243" s="86" t="s">
        <v>2042</v>
      </c>
      <c r="E243" s="87" t="s">
        <v>353</v>
      </c>
      <c r="F243" s="127">
        <v>2</v>
      </c>
      <c r="G243" s="120"/>
      <c r="H243" s="52">
        <f t="shared" si="40"/>
        <v>0</v>
      </c>
      <c r="I243" s="13"/>
      <c r="J243" s="52">
        <f t="shared" si="41"/>
        <v>0</v>
      </c>
    </row>
    <row r="244" spans="1:10" ht="22.5" x14ac:dyDescent="0.2">
      <c r="A244" s="33"/>
      <c r="B244" s="79" t="s">
        <v>2043</v>
      </c>
      <c r="C244" s="79" t="s">
        <v>2041</v>
      </c>
      <c r="D244" s="86" t="s">
        <v>2044</v>
      </c>
      <c r="E244" s="87" t="s">
        <v>353</v>
      </c>
      <c r="F244" s="127">
        <v>1</v>
      </c>
      <c r="G244" s="120"/>
      <c r="H244" s="52">
        <f t="shared" si="40"/>
        <v>0</v>
      </c>
      <c r="I244" s="13"/>
      <c r="J244" s="52">
        <f t="shared" si="41"/>
        <v>0</v>
      </c>
    </row>
    <row r="245" spans="1:10" ht="22.5" x14ac:dyDescent="0.2">
      <c r="A245" s="33"/>
      <c r="B245" s="79" t="s">
        <v>2045</v>
      </c>
      <c r="C245" s="79" t="s">
        <v>2046</v>
      </c>
      <c r="D245" s="86" t="s">
        <v>2047</v>
      </c>
      <c r="E245" s="87" t="s">
        <v>371</v>
      </c>
      <c r="F245" s="127">
        <v>1</v>
      </c>
      <c r="G245" s="120"/>
      <c r="H245" s="52">
        <f t="shared" si="40"/>
        <v>0</v>
      </c>
      <c r="I245" s="13"/>
      <c r="J245" s="52">
        <f t="shared" si="41"/>
        <v>0</v>
      </c>
    </row>
    <row r="246" spans="1:10" ht="23.25" thickBot="1" x14ac:dyDescent="0.25">
      <c r="A246" s="33"/>
      <c r="B246" s="79" t="s">
        <v>2048</v>
      </c>
      <c r="C246" s="79" t="s">
        <v>2049</v>
      </c>
      <c r="D246" s="86" t="s">
        <v>2050</v>
      </c>
      <c r="E246" s="87" t="s">
        <v>371</v>
      </c>
      <c r="F246" s="127">
        <v>1</v>
      </c>
      <c r="G246" s="120"/>
      <c r="H246" s="52">
        <f t="shared" si="40"/>
        <v>0</v>
      </c>
      <c r="I246" s="13"/>
      <c r="J246" s="52">
        <f t="shared" si="41"/>
        <v>0</v>
      </c>
    </row>
    <row r="247" spans="1:10" ht="13.5" thickBot="1" x14ac:dyDescent="0.25">
      <c r="A247" s="33"/>
      <c r="B247" s="124"/>
      <c r="C247" s="124"/>
      <c r="D247" s="125" t="s">
        <v>2051</v>
      </c>
      <c r="E247" s="10"/>
      <c r="F247" s="10"/>
      <c r="G247" s="10"/>
      <c r="H247" s="10"/>
      <c r="I247" s="10"/>
      <c r="J247" s="10"/>
    </row>
    <row r="248" spans="1:10" ht="33.75" x14ac:dyDescent="0.2">
      <c r="A248" s="33"/>
      <c r="B248" s="79" t="s">
        <v>2052</v>
      </c>
      <c r="C248" s="79" t="s">
        <v>1840</v>
      </c>
      <c r="D248" s="86" t="s">
        <v>2039</v>
      </c>
      <c r="E248" s="87" t="s">
        <v>371</v>
      </c>
      <c r="F248" s="127">
        <v>1</v>
      </c>
      <c r="G248" s="120"/>
      <c r="H248" s="52">
        <f t="shared" ref="H248:H252" si="42">F248*G248</f>
        <v>0</v>
      </c>
      <c r="I248" s="13"/>
      <c r="J248" s="52">
        <f t="shared" ref="J248:J252" si="43">H248+I248</f>
        <v>0</v>
      </c>
    </row>
    <row r="249" spans="1:10" ht="22.5" x14ac:dyDescent="0.2">
      <c r="A249" s="33"/>
      <c r="B249" s="79" t="s">
        <v>2053</v>
      </c>
      <c r="C249" s="79" t="s">
        <v>2041</v>
      </c>
      <c r="D249" s="86" t="s">
        <v>2042</v>
      </c>
      <c r="E249" s="87" t="s">
        <v>353</v>
      </c>
      <c r="F249" s="127">
        <v>2</v>
      </c>
      <c r="G249" s="120"/>
      <c r="H249" s="52">
        <f t="shared" si="42"/>
        <v>0</v>
      </c>
      <c r="I249" s="13"/>
      <c r="J249" s="52">
        <f t="shared" si="43"/>
        <v>0</v>
      </c>
    </row>
    <row r="250" spans="1:10" ht="22.5" x14ac:dyDescent="0.2">
      <c r="A250" s="33"/>
      <c r="B250" s="79" t="s">
        <v>2054</v>
      </c>
      <c r="C250" s="79" t="s">
        <v>2041</v>
      </c>
      <c r="D250" s="86" t="s">
        <v>2044</v>
      </c>
      <c r="E250" s="87" t="s">
        <v>353</v>
      </c>
      <c r="F250" s="127">
        <v>1</v>
      </c>
      <c r="G250" s="120"/>
      <c r="H250" s="52">
        <f t="shared" si="42"/>
        <v>0</v>
      </c>
      <c r="I250" s="13"/>
      <c r="J250" s="52">
        <f t="shared" si="43"/>
        <v>0</v>
      </c>
    </row>
    <row r="251" spans="1:10" ht="33.75" x14ac:dyDescent="0.2">
      <c r="A251" s="33"/>
      <c r="B251" s="79" t="s">
        <v>2055</v>
      </c>
      <c r="C251" s="79" t="s">
        <v>2056</v>
      </c>
      <c r="D251" s="86" t="s">
        <v>2057</v>
      </c>
      <c r="E251" s="87" t="s">
        <v>371</v>
      </c>
      <c r="F251" s="127">
        <v>1</v>
      </c>
      <c r="G251" s="120"/>
      <c r="H251" s="52">
        <f t="shared" si="42"/>
        <v>0</v>
      </c>
      <c r="I251" s="13"/>
      <c r="J251" s="52">
        <f t="shared" si="43"/>
        <v>0</v>
      </c>
    </row>
    <row r="252" spans="1:10" ht="23.25" thickBot="1" x14ac:dyDescent="0.25">
      <c r="A252" s="33"/>
      <c r="B252" s="79" t="s">
        <v>2058</v>
      </c>
      <c r="C252" s="79" t="s">
        <v>2059</v>
      </c>
      <c r="D252" s="86" t="s">
        <v>2060</v>
      </c>
      <c r="E252" s="87" t="s">
        <v>353</v>
      </c>
      <c r="F252" s="127">
        <v>1</v>
      </c>
      <c r="G252" s="120"/>
      <c r="H252" s="52">
        <f t="shared" si="42"/>
        <v>0</v>
      </c>
      <c r="I252" s="13"/>
      <c r="J252" s="52">
        <f t="shared" si="43"/>
        <v>0</v>
      </c>
    </row>
    <row r="253" spans="1:10" ht="13.5" thickBot="1" x14ac:dyDescent="0.25">
      <c r="A253" s="33"/>
      <c r="B253" s="124"/>
      <c r="C253" s="124"/>
      <c r="D253" s="125" t="s">
        <v>2061</v>
      </c>
      <c r="E253" s="10"/>
      <c r="F253" s="10"/>
      <c r="G253" s="10"/>
      <c r="H253" s="10"/>
      <c r="I253" s="10"/>
      <c r="J253" s="10"/>
    </row>
    <row r="254" spans="1:10" ht="22.5" x14ac:dyDescent="0.2">
      <c r="A254" s="33"/>
      <c r="B254" s="79" t="s">
        <v>2062</v>
      </c>
      <c r="C254" s="79" t="s">
        <v>1943</v>
      </c>
      <c r="D254" s="86" t="s">
        <v>1944</v>
      </c>
      <c r="E254" s="87" t="s">
        <v>438</v>
      </c>
      <c r="F254" s="127">
        <v>0.49</v>
      </c>
      <c r="G254" s="120"/>
      <c r="H254" s="52">
        <f t="shared" ref="H254:H255" si="44">F254*G254</f>
        <v>0</v>
      </c>
      <c r="I254" s="13"/>
      <c r="J254" s="52">
        <f t="shared" ref="J254:J255" si="45">H254+I254</f>
        <v>0</v>
      </c>
    </row>
    <row r="255" spans="1:10" ht="22.5" x14ac:dyDescent="0.2">
      <c r="A255" s="33"/>
      <c r="B255" s="79" t="s">
        <v>2063</v>
      </c>
      <c r="C255" s="79" t="s">
        <v>1945</v>
      </c>
      <c r="D255" s="86" t="s">
        <v>1979</v>
      </c>
      <c r="E255" s="87" t="s">
        <v>1766</v>
      </c>
      <c r="F255" s="127">
        <v>1</v>
      </c>
      <c r="G255" s="120"/>
      <c r="H255" s="52">
        <f t="shared" si="44"/>
        <v>0</v>
      </c>
      <c r="I255" s="13"/>
      <c r="J255" s="52">
        <f t="shared" si="45"/>
        <v>0</v>
      </c>
    </row>
    <row r="256" spans="1:10" ht="22.5" x14ac:dyDescent="0.2">
      <c r="A256" s="33"/>
      <c r="B256" s="79" t="s">
        <v>2064</v>
      </c>
      <c r="C256" s="79" t="s">
        <v>1947</v>
      </c>
      <c r="D256" s="86" t="s">
        <v>1980</v>
      </c>
      <c r="E256" s="87" t="s">
        <v>1949</v>
      </c>
      <c r="F256" s="127">
        <v>-2</v>
      </c>
      <c r="G256" s="120"/>
      <c r="H256" s="52">
        <f t="shared" ref="H256:H260" si="46">F256*G256</f>
        <v>0</v>
      </c>
      <c r="I256" s="13"/>
      <c r="J256" s="52">
        <f t="shared" ref="J256:J260" si="47">H256+I256</f>
        <v>0</v>
      </c>
    </row>
    <row r="257" spans="1:10" ht="22.5" x14ac:dyDescent="0.2">
      <c r="A257" s="33"/>
      <c r="B257" s="79" t="s">
        <v>2065</v>
      </c>
      <c r="C257" s="79" t="s">
        <v>1981</v>
      </c>
      <c r="D257" s="86" t="s">
        <v>1982</v>
      </c>
      <c r="E257" s="87" t="s">
        <v>353</v>
      </c>
      <c r="F257" s="127">
        <v>2</v>
      </c>
      <c r="G257" s="120"/>
      <c r="H257" s="52">
        <f t="shared" si="46"/>
        <v>0</v>
      </c>
      <c r="I257" s="13"/>
      <c r="J257" s="52">
        <f t="shared" si="47"/>
        <v>0</v>
      </c>
    </row>
    <row r="258" spans="1:10" ht="22.5" x14ac:dyDescent="0.2">
      <c r="A258" s="33"/>
      <c r="B258" s="79" t="s">
        <v>2066</v>
      </c>
      <c r="C258" s="79" t="s">
        <v>1983</v>
      </c>
      <c r="D258" s="86" t="s">
        <v>1984</v>
      </c>
      <c r="E258" s="87" t="s">
        <v>353</v>
      </c>
      <c r="F258" s="127">
        <v>1</v>
      </c>
      <c r="G258" s="120"/>
      <c r="H258" s="52">
        <f t="shared" si="46"/>
        <v>0</v>
      </c>
      <c r="I258" s="13"/>
      <c r="J258" s="52">
        <f t="shared" si="47"/>
        <v>0</v>
      </c>
    </row>
    <row r="259" spans="1:10" ht="33.75" x14ac:dyDescent="0.2">
      <c r="A259" s="33"/>
      <c r="B259" s="79" t="s">
        <v>2067</v>
      </c>
      <c r="C259" s="79" t="s">
        <v>1985</v>
      </c>
      <c r="D259" s="86" t="s">
        <v>1986</v>
      </c>
      <c r="E259" s="87" t="s">
        <v>371</v>
      </c>
      <c r="F259" s="127">
        <v>1</v>
      </c>
      <c r="G259" s="120"/>
      <c r="H259" s="52">
        <f t="shared" si="46"/>
        <v>0</v>
      </c>
      <c r="I259" s="13"/>
      <c r="J259" s="52">
        <f t="shared" si="47"/>
        <v>0</v>
      </c>
    </row>
    <row r="260" spans="1:10" ht="23.25" thickBot="1" x14ac:dyDescent="0.25">
      <c r="A260" s="33"/>
      <c r="B260" s="79" t="s">
        <v>2068</v>
      </c>
      <c r="C260" s="79" t="s">
        <v>1987</v>
      </c>
      <c r="D260" s="86" t="s">
        <v>1988</v>
      </c>
      <c r="E260" s="87" t="s">
        <v>353</v>
      </c>
      <c r="F260" s="127">
        <v>1</v>
      </c>
      <c r="G260" s="120"/>
      <c r="H260" s="52">
        <f t="shared" si="46"/>
        <v>0</v>
      </c>
      <c r="I260" s="13"/>
      <c r="J260" s="52">
        <f t="shared" si="47"/>
        <v>0</v>
      </c>
    </row>
    <row r="261" spans="1:10" ht="13.5" thickBot="1" x14ac:dyDescent="0.25">
      <c r="A261" s="33"/>
      <c r="B261" s="98"/>
      <c r="C261" s="99"/>
      <c r="D261" s="100" t="s">
        <v>2069</v>
      </c>
      <c r="E261" s="99"/>
      <c r="F261" s="98"/>
      <c r="G261" s="10"/>
      <c r="H261" s="52">
        <f>SUM(H262:H283)</f>
        <v>0</v>
      </c>
      <c r="I261" s="13"/>
      <c r="J261" s="52">
        <f t="shared" ref="J261:J272" si="48">H261+I261</f>
        <v>0</v>
      </c>
    </row>
    <row r="262" spans="1:10" ht="45" x14ac:dyDescent="0.2">
      <c r="A262" s="33"/>
      <c r="B262" s="79" t="s">
        <v>2070</v>
      </c>
      <c r="C262" s="79" t="s">
        <v>1877</v>
      </c>
      <c r="D262" s="86" t="s">
        <v>1878</v>
      </c>
      <c r="E262" s="87" t="s">
        <v>438</v>
      </c>
      <c r="F262" s="127">
        <v>1158.6969999999999</v>
      </c>
      <c r="G262" s="120"/>
      <c r="H262" s="52">
        <f t="shared" ref="H262:H272" si="49">F262*G262</f>
        <v>0</v>
      </c>
      <c r="I262" s="13"/>
      <c r="J262" s="52">
        <f t="shared" si="48"/>
        <v>0</v>
      </c>
    </row>
    <row r="263" spans="1:10" ht="22.5" x14ac:dyDescent="0.2">
      <c r="A263" s="33"/>
      <c r="B263" s="79" t="s">
        <v>2071</v>
      </c>
      <c r="C263" s="79" t="s">
        <v>1879</v>
      </c>
      <c r="D263" s="86" t="s">
        <v>1880</v>
      </c>
      <c r="E263" s="87" t="s">
        <v>438</v>
      </c>
      <c r="F263" s="127">
        <v>204.476</v>
      </c>
      <c r="G263" s="120"/>
      <c r="H263" s="52">
        <f t="shared" si="49"/>
        <v>0</v>
      </c>
      <c r="I263" s="13"/>
      <c r="J263" s="52">
        <f t="shared" si="48"/>
        <v>0</v>
      </c>
    </row>
    <row r="264" spans="1:10" ht="33.75" x14ac:dyDescent="0.2">
      <c r="A264" s="33"/>
      <c r="B264" s="79" t="s">
        <v>2072</v>
      </c>
      <c r="C264" s="79" t="s">
        <v>1881</v>
      </c>
      <c r="D264" s="86" t="s">
        <v>1882</v>
      </c>
      <c r="E264" s="87" t="s">
        <v>358</v>
      </c>
      <c r="F264" s="127">
        <v>2726.346</v>
      </c>
      <c r="G264" s="120"/>
      <c r="H264" s="52">
        <f t="shared" si="49"/>
        <v>0</v>
      </c>
      <c r="I264" s="13"/>
      <c r="J264" s="52">
        <f t="shared" si="48"/>
        <v>0</v>
      </c>
    </row>
    <row r="265" spans="1:10" ht="22.5" x14ac:dyDescent="0.2">
      <c r="A265" s="33"/>
      <c r="B265" s="79" t="s">
        <v>2073</v>
      </c>
      <c r="C265" s="79" t="s">
        <v>1883</v>
      </c>
      <c r="D265" s="86" t="s">
        <v>1884</v>
      </c>
      <c r="E265" s="87" t="s">
        <v>438</v>
      </c>
      <c r="F265" s="127">
        <v>130.76</v>
      </c>
      <c r="G265" s="120"/>
      <c r="H265" s="52">
        <f t="shared" si="49"/>
        <v>0</v>
      </c>
      <c r="I265" s="13"/>
      <c r="J265" s="52">
        <f t="shared" si="48"/>
        <v>0</v>
      </c>
    </row>
    <row r="266" spans="1:10" ht="22.5" x14ac:dyDescent="0.2">
      <c r="A266" s="33"/>
      <c r="B266" s="79" t="s">
        <v>2074</v>
      </c>
      <c r="C266" s="79" t="s">
        <v>1885</v>
      </c>
      <c r="D266" s="86" t="s">
        <v>1886</v>
      </c>
      <c r="E266" s="87" t="s">
        <v>438</v>
      </c>
      <c r="F266" s="127">
        <v>300.74799999999999</v>
      </c>
      <c r="G266" s="120"/>
      <c r="H266" s="52">
        <f t="shared" si="49"/>
        <v>0</v>
      </c>
      <c r="I266" s="13"/>
      <c r="J266" s="52">
        <f t="shared" si="48"/>
        <v>0</v>
      </c>
    </row>
    <row r="267" spans="1:10" ht="22.5" x14ac:dyDescent="0.2">
      <c r="A267" s="33"/>
      <c r="B267" s="79" t="s">
        <v>2075</v>
      </c>
      <c r="C267" s="79" t="s">
        <v>1887</v>
      </c>
      <c r="D267" s="86" t="s">
        <v>1888</v>
      </c>
      <c r="E267" s="87" t="s">
        <v>371</v>
      </c>
      <c r="F267" s="127">
        <v>19</v>
      </c>
      <c r="G267" s="120"/>
      <c r="H267" s="52">
        <f t="shared" si="49"/>
        <v>0</v>
      </c>
      <c r="I267" s="13"/>
      <c r="J267" s="52">
        <f t="shared" si="48"/>
        <v>0</v>
      </c>
    </row>
    <row r="268" spans="1:10" ht="22.5" x14ac:dyDescent="0.2">
      <c r="A268" s="33"/>
      <c r="B268" s="79" t="s">
        <v>2076</v>
      </c>
      <c r="C268" s="79" t="s">
        <v>1889</v>
      </c>
      <c r="D268" s="86" t="s">
        <v>1890</v>
      </c>
      <c r="E268" s="87" t="s">
        <v>371</v>
      </c>
      <c r="F268" s="127">
        <v>16</v>
      </c>
      <c r="G268" s="120"/>
      <c r="H268" s="52">
        <f t="shared" si="49"/>
        <v>0</v>
      </c>
      <c r="I268" s="13"/>
      <c r="J268" s="52">
        <f t="shared" si="48"/>
        <v>0</v>
      </c>
    </row>
    <row r="269" spans="1:10" ht="22.5" x14ac:dyDescent="0.2">
      <c r="A269" s="33"/>
      <c r="B269" s="79" t="s">
        <v>2077</v>
      </c>
      <c r="C269" s="79" t="s">
        <v>1891</v>
      </c>
      <c r="D269" s="86" t="s">
        <v>1892</v>
      </c>
      <c r="E269" s="87" t="s">
        <v>371</v>
      </c>
      <c r="F269" s="127">
        <v>19</v>
      </c>
      <c r="G269" s="120"/>
      <c r="H269" s="52">
        <f t="shared" si="49"/>
        <v>0</v>
      </c>
      <c r="I269" s="13"/>
      <c r="J269" s="52">
        <f t="shared" si="48"/>
        <v>0</v>
      </c>
    </row>
    <row r="270" spans="1:10" ht="22.5" x14ac:dyDescent="0.2">
      <c r="A270" s="33"/>
      <c r="B270" s="79" t="s">
        <v>2078</v>
      </c>
      <c r="C270" s="79" t="s">
        <v>1893</v>
      </c>
      <c r="D270" s="86" t="s">
        <v>1894</v>
      </c>
      <c r="E270" s="87" t="s">
        <v>371</v>
      </c>
      <c r="F270" s="127">
        <v>16</v>
      </c>
      <c r="G270" s="120"/>
      <c r="H270" s="52">
        <f t="shared" si="49"/>
        <v>0</v>
      </c>
      <c r="I270" s="13"/>
      <c r="J270" s="52">
        <f t="shared" si="48"/>
        <v>0</v>
      </c>
    </row>
    <row r="271" spans="1:10" ht="22.5" x14ac:dyDescent="0.2">
      <c r="A271" s="33"/>
      <c r="B271" s="79" t="s">
        <v>2079</v>
      </c>
      <c r="C271" s="79" t="s">
        <v>1895</v>
      </c>
      <c r="D271" s="86" t="s">
        <v>1896</v>
      </c>
      <c r="E271" s="87" t="s">
        <v>438</v>
      </c>
      <c r="F271" s="127">
        <v>931.66499999999996</v>
      </c>
      <c r="G271" s="120"/>
      <c r="H271" s="52">
        <f t="shared" si="49"/>
        <v>0</v>
      </c>
      <c r="I271" s="13"/>
      <c r="J271" s="52">
        <f t="shared" si="48"/>
        <v>0</v>
      </c>
    </row>
    <row r="272" spans="1:10" ht="22.5" x14ac:dyDescent="0.2">
      <c r="A272" s="33"/>
      <c r="B272" s="79" t="s">
        <v>2080</v>
      </c>
      <c r="C272" s="79" t="s">
        <v>1897</v>
      </c>
      <c r="D272" s="86" t="s">
        <v>1898</v>
      </c>
      <c r="E272" s="87" t="s">
        <v>438</v>
      </c>
      <c r="F272" s="127">
        <v>931.66499999999996</v>
      </c>
      <c r="G272" s="120"/>
      <c r="H272" s="52">
        <f t="shared" si="49"/>
        <v>0</v>
      </c>
      <c r="I272" s="13"/>
      <c r="J272" s="52">
        <f t="shared" si="48"/>
        <v>0</v>
      </c>
    </row>
    <row r="273" spans="1:10" ht="56.25" x14ac:dyDescent="0.2">
      <c r="A273" s="33"/>
      <c r="B273" s="121">
        <v>250</v>
      </c>
      <c r="C273" s="121" t="s">
        <v>1899</v>
      </c>
      <c r="D273" s="123" t="s">
        <v>1938</v>
      </c>
      <c r="E273" s="128" t="s">
        <v>438</v>
      </c>
      <c r="F273" s="129">
        <v>431.50799999999998</v>
      </c>
      <c r="G273" s="120"/>
      <c r="H273" s="52">
        <f>F273*G273*18</f>
        <v>0</v>
      </c>
      <c r="I273" s="13"/>
      <c r="J273" s="52">
        <f t="shared" ref="J273:J283" si="50">H273+I273</f>
        <v>0</v>
      </c>
    </row>
    <row r="274" spans="1:10" ht="22.5" x14ac:dyDescent="0.2">
      <c r="A274" s="33"/>
      <c r="B274" s="79" t="s">
        <v>2081</v>
      </c>
      <c r="C274" s="79" t="s">
        <v>1901</v>
      </c>
      <c r="D274" s="86" t="s">
        <v>1902</v>
      </c>
      <c r="E274" s="87" t="s">
        <v>438</v>
      </c>
      <c r="F274" s="127">
        <v>431.50799999999998</v>
      </c>
      <c r="G274" s="120"/>
      <c r="H274" s="52">
        <f t="shared" ref="H274:H283" si="51">F274*G274</f>
        <v>0</v>
      </c>
      <c r="I274" s="13"/>
      <c r="J274" s="52">
        <f t="shared" si="50"/>
        <v>0</v>
      </c>
    </row>
    <row r="275" spans="1:10" ht="22.5" x14ac:dyDescent="0.2">
      <c r="A275" s="33"/>
      <c r="B275" s="79" t="s">
        <v>2082</v>
      </c>
      <c r="C275" s="79" t="s">
        <v>2083</v>
      </c>
      <c r="D275" s="86" t="s">
        <v>2084</v>
      </c>
      <c r="E275" s="87" t="s">
        <v>411</v>
      </c>
      <c r="F275" s="127">
        <v>653.79999999999995</v>
      </c>
      <c r="G275" s="120"/>
      <c r="H275" s="52">
        <f t="shared" si="51"/>
        <v>0</v>
      </c>
      <c r="I275" s="13"/>
      <c r="J275" s="52">
        <f t="shared" si="50"/>
        <v>0</v>
      </c>
    </row>
    <row r="276" spans="1:10" ht="22.5" x14ac:dyDescent="0.2">
      <c r="A276" s="33"/>
      <c r="B276" s="79" t="s">
        <v>2085</v>
      </c>
      <c r="C276" s="79" t="s">
        <v>2026</v>
      </c>
      <c r="D276" s="86" t="s">
        <v>2086</v>
      </c>
      <c r="E276" s="87" t="s">
        <v>371</v>
      </c>
      <c r="F276" s="127">
        <v>1</v>
      </c>
      <c r="G276" s="120"/>
      <c r="H276" s="52">
        <f t="shared" si="51"/>
        <v>0</v>
      </c>
      <c r="I276" s="13"/>
      <c r="J276" s="52">
        <f t="shared" si="50"/>
        <v>0</v>
      </c>
    </row>
    <row r="277" spans="1:10" ht="22.5" x14ac:dyDescent="0.2">
      <c r="A277" s="33"/>
      <c r="B277" s="79" t="s">
        <v>2087</v>
      </c>
      <c r="C277" s="79" t="s">
        <v>1916</v>
      </c>
      <c r="D277" s="86" t="s">
        <v>1917</v>
      </c>
      <c r="E277" s="87" t="s">
        <v>411</v>
      </c>
      <c r="F277" s="127">
        <v>653.79999999999995</v>
      </c>
      <c r="G277" s="120"/>
      <c r="H277" s="52">
        <f t="shared" si="51"/>
        <v>0</v>
      </c>
      <c r="I277" s="13"/>
      <c r="J277" s="52">
        <f t="shared" si="50"/>
        <v>0</v>
      </c>
    </row>
    <row r="278" spans="1:10" ht="33.75" x14ac:dyDescent="0.2">
      <c r="A278" s="33"/>
      <c r="B278" s="79" t="s">
        <v>2088</v>
      </c>
      <c r="C278" s="79" t="s">
        <v>1918</v>
      </c>
      <c r="D278" s="86" t="s">
        <v>2089</v>
      </c>
      <c r="E278" s="87" t="s">
        <v>1920</v>
      </c>
      <c r="F278" s="127">
        <v>4</v>
      </c>
      <c r="G278" s="120"/>
      <c r="H278" s="52">
        <f t="shared" si="51"/>
        <v>0</v>
      </c>
      <c r="I278" s="13"/>
      <c r="J278" s="52">
        <f t="shared" si="50"/>
        <v>0</v>
      </c>
    </row>
    <row r="279" spans="1:10" ht="22.5" x14ac:dyDescent="0.2">
      <c r="A279" s="33"/>
      <c r="B279" s="79" t="s">
        <v>2090</v>
      </c>
      <c r="C279" s="79" t="s">
        <v>1921</v>
      </c>
      <c r="D279" s="86" t="s">
        <v>2091</v>
      </c>
      <c r="E279" s="87" t="s">
        <v>1923</v>
      </c>
      <c r="F279" s="127">
        <v>4</v>
      </c>
      <c r="G279" s="120"/>
      <c r="H279" s="52">
        <f t="shared" si="51"/>
        <v>0</v>
      </c>
      <c r="I279" s="13"/>
      <c r="J279" s="52">
        <f t="shared" si="50"/>
        <v>0</v>
      </c>
    </row>
    <row r="280" spans="1:10" ht="22.5" x14ac:dyDescent="0.2">
      <c r="A280" s="33"/>
      <c r="B280" s="79" t="s">
        <v>2092</v>
      </c>
      <c r="C280" s="79" t="s">
        <v>1924</v>
      </c>
      <c r="D280" s="86" t="s">
        <v>2093</v>
      </c>
      <c r="E280" s="87" t="s">
        <v>1923</v>
      </c>
      <c r="F280" s="127">
        <v>4</v>
      </c>
      <c r="G280" s="120"/>
      <c r="H280" s="52">
        <f t="shared" si="51"/>
        <v>0</v>
      </c>
      <c r="I280" s="13"/>
      <c r="J280" s="52">
        <f t="shared" si="50"/>
        <v>0</v>
      </c>
    </row>
    <row r="281" spans="1:10" ht="22.5" x14ac:dyDescent="0.2">
      <c r="A281" s="33"/>
      <c r="B281" s="79" t="s">
        <v>2094</v>
      </c>
      <c r="C281" s="79" t="s">
        <v>1926</v>
      </c>
      <c r="D281" s="86" t="s">
        <v>2095</v>
      </c>
      <c r="E281" s="87" t="s">
        <v>411</v>
      </c>
      <c r="F281" s="127">
        <v>-146.19999999999999</v>
      </c>
      <c r="G281" s="120"/>
      <c r="H281" s="52">
        <f t="shared" si="51"/>
        <v>0</v>
      </c>
      <c r="I281" s="13"/>
      <c r="J281" s="52">
        <f t="shared" si="50"/>
        <v>0</v>
      </c>
    </row>
    <row r="282" spans="1:10" ht="22.5" x14ac:dyDescent="0.2">
      <c r="A282" s="33"/>
      <c r="B282" s="79" t="s">
        <v>2096</v>
      </c>
      <c r="C282" s="79" t="s">
        <v>1928</v>
      </c>
      <c r="D282" s="86" t="s">
        <v>2097</v>
      </c>
      <c r="E282" s="87" t="s">
        <v>411</v>
      </c>
      <c r="F282" s="127">
        <v>-146.19999999999999</v>
      </c>
      <c r="G282" s="120"/>
      <c r="H282" s="52">
        <f t="shared" si="51"/>
        <v>0</v>
      </c>
      <c r="I282" s="13"/>
      <c r="J282" s="52">
        <f t="shared" si="50"/>
        <v>0</v>
      </c>
    </row>
    <row r="283" spans="1:10" ht="23.25" thickBot="1" x14ac:dyDescent="0.25">
      <c r="A283" s="33"/>
      <c r="B283" s="79" t="s">
        <v>2098</v>
      </c>
      <c r="C283" s="79" t="s">
        <v>1928</v>
      </c>
      <c r="D283" s="86" t="s">
        <v>2099</v>
      </c>
      <c r="E283" s="87" t="s">
        <v>411</v>
      </c>
      <c r="F283" s="127">
        <v>-146.19999999999999</v>
      </c>
      <c r="G283" s="120"/>
      <c r="H283" s="52">
        <f t="shared" si="51"/>
        <v>0</v>
      </c>
      <c r="I283" s="13"/>
      <c r="J283" s="52">
        <f t="shared" si="50"/>
        <v>0</v>
      </c>
    </row>
    <row r="284" spans="1:10" ht="13.5" thickBot="1" x14ac:dyDescent="0.25">
      <c r="A284" s="33"/>
      <c r="B284" s="98"/>
      <c r="C284" s="99"/>
      <c r="D284" s="100" t="s">
        <v>2100</v>
      </c>
      <c r="E284" s="99"/>
      <c r="F284" s="98"/>
      <c r="G284" s="10"/>
      <c r="H284" s="52">
        <f>SUM(H285:H307)</f>
        <v>0</v>
      </c>
      <c r="I284" s="13"/>
      <c r="J284" s="52">
        <f t="shared" ref="J284:J297" si="52">H284+I284</f>
        <v>0</v>
      </c>
    </row>
    <row r="285" spans="1:10" ht="45" x14ac:dyDescent="0.2">
      <c r="A285" s="33"/>
      <c r="B285" s="79" t="s">
        <v>2101</v>
      </c>
      <c r="C285" s="79" t="s">
        <v>1877</v>
      </c>
      <c r="D285" s="86" t="s">
        <v>1878</v>
      </c>
      <c r="E285" s="87" t="s">
        <v>438</v>
      </c>
      <c r="F285" s="127">
        <v>43.140999999999998</v>
      </c>
      <c r="G285" s="120"/>
      <c r="H285" s="52">
        <f t="shared" ref="H285:H296" si="53">F285*G285</f>
        <v>0</v>
      </c>
      <c r="I285" s="13"/>
      <c r="J285" s="52">
        <f t="shared" si="52"/>
        <v>0</v>
      </c>
    </row>
    <row r="286" spans="1:10" ht="22.5" x14ac:dyDescent="0.2">
      <c r="A286" s="33"/>
      <c r="B286" s="79" t="s">
        <v>2102</v>
      </c>
      <c r="C286" s="79" t="s">
        <v>1879</v>
      </c>
      <c r="D286" s="86" t="s">
        <v>1880</v>
      </c>
      <c r="E286" s="87" t="s">
        <v>438</v>
      </c>
      <c r="F286" s="127">
        <v>7.6130000000000004</v>
      </c>
      <c r="G286" s="120"/>
      <c r="H286" s="52">
        <f t="shared" si="53"/>
        <v>0</v>
      </c>
      <c r="I286" s="13"/>
      <c r="J286" s="52">
        <f t="shared" si="52"/>
        <v>0</v>
      </c>
    </row>
    <row r="287" spans="1:10" ht="33.75" x14ac:dyDescent="0.2">
      <c r="A287" s="33"/>
      <c r="B287" s="79" t="s">
        <v>2103</v>
      </c>
      <c r="C287" s="79" t="s">
        <v>1881</v>
      </c>
      <c r="D287" s="86" t="s">
        <v>1882</v>
      </c>
      <c r="E287" s="87" t="s">
        <v>358</v>
      </c>
      <c r="F287" s="127">
        <v>84.59</v>
      </c>
      <c r="G287" s="120"/>
      <c r="H287" s="52">
        <f t="shared" si="53"/>
        <v>0</v>
      </c>
      <c r="I287" s="13"/>
      <c r="J287" s="52">
        <f t="shared" si="52"/>
        <v>0</v>
      </c>
    </row>
    <row r="288" spans="1:10" ht="45" x14ac:dyDescent="0.2">
      <c r="A288" s="33"/>
      <c r="B288" s="79" t="s">
        <v>2104</v>
      </c>
      <c r="C288" s="79" t="s">
        <v>1936</v>
      </c>
      <c r="D288" s="86" t="s">
        <v>1937</v>
      </c>
      <c r="E288" s="87" t="s">
        <v>358</v>
      </c>
      <c r="F288" s="127">
        <v>84.59</v>
      </c>
      <c r="G288" s="120"/>
      <c r="H288" s="52">
        <f t="shared" si="53"/>
        <v>0</v>
      </c>
      <c r="I288" s="13"/>
      <c r="J288" s="52">
        <f t="shared" si="52"/>
        <v>0</v>
      </c>
    </row>
    <row r="289" spans="1:10" ht="22.5" x14ac:dyDescent="0.2">
      <c r="A289" s="33"/>
      <c r="B289" s="79" t="s">
        <v>2105</v>
      </c>
      <c r="C289" s="79" t="s">
        <v>1883</v>
      </c>
      <c r="D289" s="86" t="s">
        <v>1884</v>
      </c>
      <c r="E289" s="87" t="s">
        <v>438</v>
      </c>
      <c r="F289" s="127">
        <v>5.4960000000000004</v>
      </c>
      <c r="G289" s="120"/>
      <c r="H289" s="52">
        <f t="shared" si="53"/>
        <v>0</v>
      </c>
      <c r="I289" s="13"/>
      <c r="J289" s="52">
        <f t="shared" si="52"/>
        <v>0</v>
      </c>
    </row>
    <row r="290" spans="1:10" ht="22.5" x14ac:dyDescent="0.2">
      <c r="A290" s="33"/>
      <c r="B290" s="79" t="s">
        <v>2106</v>
      </c>
      <c r="C290" s="79" t="s">
        <v>1885</v>
      </c>
      <c r="D290" s="86" t="s">
        <v>1886</v>
      </c>
      <c r="E290" s="87" t="s">
        <v>438</v>
      </c>
      <c r="F290" s="127">
        <v>10.226000000000001</v>
      </c>
      <c r="G290" s="120"/>
      <c r="H290" s="52">
        <f t="shared" si="53"/>
        <v>0</v>
      </c>
      <c r="I290" s="13"/>
      <c r="J290" s="52">
        <f t="shared" si="52"/>
        <v>0</v>
      </c>
    </row>
    <row r="291" spans="1:10" ht="22.5" x14ac:dyDescent="0.2">
      <c r="A291" s="33"/>
      <c r="B291" s="79" t="s">
        <v>2107</v>
      </c>
      <c r="C291" s="79" t="s">
        <v>1887</v>
      </c>
      <c r="D291" s="86" t="s">
        <v>1888</v>
      </c>
      <c r="E291" s="87" t="s">
        <v>371</v>
      </c>
      <c r="F291" s="127">
        <v>1</v>
      </c>
      <c r="G291" s="120"/>
      <c r="H291" s="52">
        <f t="shared" si="53"/>
        <v>0</v>
      </c>
      <c r="I291" s="13"/>
      <c r="J291" s="52">
        <f t="shared" si="52"/>
        <v>0</v>
      </c>
    </row>
    <row r="292" spans="1:10" ht="22.5" x14ac:dyDescent="0.2">
      <c r="A292" s="33"/>
      <c r="B292" s="79" t="s">
        <v>2108</v>
      </c>
      <c r="C292" s="79" t="s">
        <v>1889</v>
      </c>
      <c r="D292" s="86" t="s">
        <v>1890</v>
      </c>
      <c r="E292" s="87" t="s">
        <v>371</v>
      </c>
      <c r="F292" s="127">
        <v>1</v>
      </c>
      <c r="G292" s="120"/>
      <c r="H292" s="52">
        <f t="shared" si="53"/>
        <v>0</v>
      </c>
      <c r="I292" s="13"/>
      <c r="J292" s="52">
        <f t="shared" si="52"/>
        <v>0</v>
      </c>
    </row>
    <row r="293" spans="1:10" ht="22.5" x14ac:dyDescent="0.2">
      <c r="A293" s="33"/>
      <c r="B293" s="79" t="s">
        <v>2109</v>
      </c>
      <c r="C293" s="79" t="s">
        <v>1891</v>
      </c>
      <c r="D293" s="86" t="s">
        <v>1892</v>
      </c>
      <c r="E293" s="87" t="s">
        <v>371</v>
      </c>
      <c r="F293" s="127">
        <v>1</v>
      </c>
      <c r="G293" s="120"/>
      <c r="H293" s="52">
        <f t="shared" si="53"/>
        <v>0</v>
      </c>
      <c r="I293" s="13"/>
      <c r="J293" s="52">
        <f t="shared" si="52"/>
        <v>0</v>
      </c>
    </row>
    <row r="294" spans="1:10" ht="22.5" x14ac:dyDescent="0.2">
      <c r="A294" s="33"/>
      <c r="B294" s="79" t="s">
        <v>2110</v>
      </c>
      <c r="C294" s="79" t="s">
        <v>1893</v>
      </c>
      <c r="D294" s="86" t="s">
        <v>1894</v>
      </c>
      <c r="E294" s="87" t="s">
        <v>371</v>
      </c>
      <c r="F294" s="127">
        <v>1</v>
      </c>
      <c r="G294" s="120"/>
      <c r="H294" s="52">
        <f t="shared" si="53"/>
        <v>0</v>
      </c>
      <c r="I294" s="13"/>
      <c r="J294" s="52">
        <f t="shared" si="52"/>
        <v>0</v>
      </c>
    </row>
    <row r="295" spans="1:10" ht="22.5" x14ac:dyDescent="0.2">
      <c r="A295" s="33"/>
      <c r="B295" s="79" t="s">
        <v>2111</v>
      </c>
      <c r="C295" s="79" t="s">
        <v>1895</v>
      </c>
      <c r="D295" s="86" t="s">
        <v>1896</v>
      </c>
      <c r="E295" s="87" t="s">
        <v>438</v>
      </c>
      <c r="F295" s="127">
        <v>35.031999999999996</v>
      </c>
      <c r="G295" s="120"/>
      <c r="H295" s="52">
        <f t="shared" si="53"/>
        <v>0</v>
      </c>
      <c r="I295" s="13"/>
      <c r="J295" s="52">
        <f t="shared" si="52"/>
        <v>0</v>
      </c>
    </row>
    <row r="296" spans="1:10" ht="22.5" x14ac:dyDescent="0.2">
      <c r="A296" s="33"/>
      <c r="B296" s="79" t="s">
        <v>2112</v>
      </c>
      <c r="C296" s="79" t="s">
        <v>1897</v>
      </c>
      <c r="D296" s="86" t="s">
        <v>1898</v>
      </c>
      <c r="E296" s="87" t="s">
        <v>438</v>
      </c>
      <c r="F296" s="127">
        <v>35.031999999999996</v>
      </c>
      <c r="G296" s="120"/>
      <c r="H296" s="52">
        <f t="shared" si="53"/>
        <v>0</v>
      </c>
      <c r="I296" s="13"/>
      <c r="J296" s="52">
        <f t="shared" si="52"/>
        <v>0</v>
      </c>
    </row>
    <row r="297" spans="1:10" ht="56.25" x14ac:dyDescent="0.2">
      <c r="A297" s="33"/>
      <c r="B297" s="121">
        <v>273</v>
      </c>
      <c r="C297" s="121" t="s">
        <v>1899</v>
      </c>
      <c r="D297" s="123" t="s">
        <v>1938</v>
      </c>
      <c r="E297" s="128" t="s">
        <v>438</v>
      </c>
      <c r="F297" s="129">
        <v>15.722</v>
      </c>
      <c r="G297" s="120"/>
      <c r="H297" s="52">
        <f>F297*G297*18</f>
        <v>0</v>
      </c>
      <c r="I297" s="13"/>
      <c r="J297" s="52">
        <f t="shared" si="52"/>
        <v>0</v>
      </c>
    </row>
    <row r="298" spans="1:10" ht="22.5" x14ac:dyDescent="0.2">
      <c r="A298" s="33"/>
      <c r="B298" s="79" t="s">
        <v>2113</v>
      </c>
      <c r="C298" s="79" t="s">
        <v>1901</v>
      </c>
      <c r="D298" s="86" t="s">
        <v>1902</v>
      </c>
      <c r="E298" s="87" t="s">
        <v>438</v>
      </c>
      <c r="F298" s="127">
        <v>15.722</v>
      </c>
      <c r="G298" s="120"/>
      <c r="H298" s="52">
        <f t="shared" ref="H298:H307" si="54">F298*G298</f>
        <v>0</v>
      </c>
      <c r="I298" s="13"/>
      <c r="J298" s="52">
        <f t="shared" ref="J298:J307" si="55">H298+I298</f>
        <v>0</v>
      </c>
    </row>
    <row r="299" spans="1:10" ht="22.5" x14ac:dyDescent="0.2">
      <c r="A299" s="33"/>
      <c r="B299" s="79" t="s">
        <v>2114</v>
      </c>
      <c r="C299" s="79" t="s">
        <v>1990</v>
      </c>
      <c r="D299" s="86" t="s">
        <v>1991</v>
      </c>
      <c r="E299" s="87" t="s">
        <v>411</v>
      </c>
      <c r="F299" s="127">
        <v>2.15</v>
      </c>
      <c r="G299" s="120"/>
      <c r="H299" s="52">
        <f t="shared" si="54"/>
        <v>0</v>
      </c>
      <c r="I299" s="13"/>
      <c r="J299" s="52">
        <f t="shared" si="55"/>
        <v>0</v>
      </c>
    </row>
    <row r="300" spans="1:10" ht="22.5" x14ac:dyDescent="0.2">
      <c r="A300" s="33"/>
      <c r="B300" s="79" t="s">
        <v>2115</v>
      </c>
      <c r="C300" s="79" t="s">
        <v>1903</v>
      </c>
      <c r="D300" s="86" t="s">
        <v>2116</v>
      </c>
      <c r="E300" s="87" t="s">
        <v>411</v>
      </c>
      <c r="F300" s="127">
        <v>20.75</v>
      </c>
      <c r="G300" s="120"/>
      <c r="H300" s="52">
        <f t="shared" si="54"/>
        <v>0</v>
      </c>
      <c r="I300" s="13"/>
      <c r="J300" s="52">
        <f t="shared" si="55"/>
        <v>0</v>
      </c>
    </row>
    <row r="301" spans="1:10" ht="22.5" x14ac:dyDescent="0.2">
      <c r="A301" s="33"/>
      <c r="B301" s="79" t="s">
        <v>2117</v>
      </c>
      <c r="C301" s="79" t="s">
        <v>1943</v>
      </c>
      <c r="D301" s="86" t="s">
        <v>1944</v>
      </c>
      <c r="E301" s="87" t="s">
        <v>438</v>
      </c>
      <c r="F301" s="127">
        <v>0.49</v>
      </c>
      <c r="G301" s="120"/>
      <c r="H301" s="52">
        <f t="shared" si="54"/>
        <v>0</v>
      </c>
      <c r="I301" s="13"/>
      <c r="J301" s="52">
        <f t="shared" si="55"/>
        <v>0</v>
      </c>
    </row>
    <row r="302" spans="1:10" ht="22.5" x14ac:dyDescent="0.2">
      <c r="A302" s="33"/>
      <c r="B302" s="79" t="s">
        <v>2118</v>
      </c>
      <c r="C302" s="79" t="s">
        <v>1945</v>
      </c>
      <c r="D302" s="86" t="s">
        <v>1946</v>
      </c>
      <c r="E302" s="87" t="s">
        <v>1766</v>
      </c>
      <c r="F302" s="127">
        <v>1</v>
      </c>
      <c r="G302" s="120"/>
      <c r="H302" s="52">
        <f t="shared" si="54"/>
        <v>0</v>
      </c>
      <c r="I302" s="13"/>
      <c r="J302" s="52">
        <f t="shared" si="55"/>
        <v>0</v>
      </c>
    </row>
    <row r="303" spans="1:10" ht="22.5" x14ac:dyDescent="0.2">
      <c r="A303" s="33"/>
      <c r="B303" s="79" t="s">
        <v>2119</v>
      </c>
      <c r="C303" s="79" t="s">
        <v>1947</v>
      </c>
      <c r="D303" s="86" t="s">
        <v>1948</v>
      </c>
      <c r="E303" s="87" t="s">
        <v>1949</v>
      </c>
      <c r="F303" s="127">
        <v>-2</v>
      </c>
      <c r="G303" s="120"/>
      <c r="H303" s="52">
        <f t="shared" si="54"/>
        <v>0</v>
      </c>
      <c r="I303" s="13"/>
      <c r="J303" s="52">
        <f t="shared" si="55"/>
        <v>0</v>
      </c>
    </row>
    <row r="304" spans="1:10" ht="33.75" x14ac:dyDescent="0.2">
      <c r="A304" s="33"/>
      <c r="B304" s="79" t="s">
        <v>2120</v>
      </c>
      <c r="C304" s="79" t="s">
        <v>1950</v>
      </c>
      <c r="D304" s="86" t="s">
        <v>1951</v>
      </c>
      <c r="E304" s="87" t="s">
        <v>1952</v>
      </c>
      <c r="F304" s="127">
        <v>1</v>
      </c>
      <c r="G304" s="120"/>
      <c r="H304" s="52">
        <f t="shared" si="54"/>
        <v>0</v>
      </c>
      <c r="I304" s="13"/>
      <c r="J304" s="52">
        <f t="shared" si="55"/>
        <v>0</v>
      </c>
    </row>
    <row r="305" spans="1:10" ht="33.75" x14ac:dyDescent="0.2">
      <c r="A305" s="33"/>
      <c r="B305" s="79" t="s">
        <v>2121</v>
      </c>
      <c r="C305" s="79" t="s">
        <v>1840</v>
      </c>
      <c r="D305" s="86" t="s">
        <v>2122</v>
      </c>
      <c r="E305" s="87" t="s">
        <v>371</v>
      </c>
      <c r="F305" s="127">
        <v>1</v>
      </c>
      <c r="G305" s="120"/>
      <c r="H305" s="52">
        <f t="shared" si="54"/>
        <v>0</v>
      </c>
      <c r="I305" s="13"/>
      <c r="J305" s="52">
        <f t="shared" si="55"/>
        <v>0</v>
      </c>
    </row>
    <row r="306" spans="1:10" ht="22.5" x14ac:dyDescent="0.2">
      <c r="A306" s="33"/>
      <c r="B306" s="79" t="s">
        <v>2123</v>
      </c>
      <c r="C306" s="79" t="s">
        <v>1994</v>
      </c>
      <c r="D306" s="86" t="s">
        <v>1995</v>
      </c>
      <c r="E306" s="87" t="s">
        <v>1920</v>
      </c>
      <c r="F306" s="127">
        <v>1</v>
      </c>
      <c r="G306" s="120"/>
      <c r="H306" s="52">
        <f t="shared" si="54"/>
        <v>0</v>
      </c>
      <c r="I306" s="13"/>
      <c r="J306" s="52">
        <f t="shared" si="55"/>
        <v>0</v>
      </c>
    </row>
    <row r="307" spans="1:10" ht="23.25" thickBot="1" x14ac:dyDescent="0.25">
      <c r="A307" s="33"/>
      <c r="B307" s="79" t="s">
        <v>2124</v>
      </c>
      <c r="C307" s="79" t="s">
        <v>1926</v>
      </c>
      <c r="D307" s="86" t="s">
        <v>1996</v>
      </c>
      <c r="E307" s="87" t="s">
        <v>411</v>
      </c>
      <c r="F307" s="127">
        <v>-177.1</v>
      </c>
      <c r="G307" s="120"/>
      <c r="H307" s="52">
        <f t="shared" si="54"/>
        <v>0</v>
      </c>
      <c r="I307" s="13"/>
      <c r="J307" s="52">
        <f t="shared" si="55"/>
        <v>0</v>
      </c>
    </row>
    <row r="308" spans="1:10" ht="13.5" thickBot="1" x14ac:dyDescent="0.25">
      <c r="A308" s="33"/>
      <c r="B308" s="97"/>
      <c r="C308" s="95"/>
      <c r="D308" s="96" t="s">
        <v>2125</v>
      </c>
      <c r="E308" s="95"/>
      <c r="F308" s="97"/>
      <c r="G308" s="10"/>
      <c r="H308" s="52">
        <f>H309+H328</f>
        <v>0</v>
      </c>
      <c r="I308" s="13"/>
      <c r="J308" s="52">
        <f t="shared" ref="J308:J317" si="56">H308+I308</f>
        <v>0</v>
      </c>
    </row>
    <row r="309" spans="1:10" ht="13.5" thickBot="1" x14ac:dyDescent="0.25">
      <c r="A309" s="33"/>
      <c r="B309" s="98"/>
      <c r="C309" s="99"/>
      <c r="D309" s="100" t="s">
        <v>2126</v>
      </c>
      <c r="E309" s="99"/>
      <c r="F309" s="98"/>
      <c r="G309" s="10"/>
      <c r="H309" s="52">
        <f>SUM(H310:H327)</f>
        <v>0</v>
      </c>
      <c r="I309" s="13"/>
      <c r="J309" s="52">
        <f t="shared" si="56"/>
        <v>0</v>
      </c>
    </row>
    <row r="310" spans="1:10" ht="45" x14ac:dyDescent="0.2">
      <c r="A310" s="33"/>
      <c r="B310" s="79" t="s">
        <v>2127</v>
      </c>
      <c r="C310" s="79" t="s">
        <v>1877</v>
      </c>
      <c r="D310" s="86" t="s">
        <v>1878</v>
      </c>
      <c r="E310" s="87" t="s">
        <v>438</v>
      </c>
      <c r="F310" s="127">
        <v>1.224</v>
      </c>
      <c r="G310" s="120"/>
      <c r="H310" s="52">
        <f t="shared" ref="H310:H316" si="57">F310*G310</f>
        <v>0</v>
      </c>
      <c r="I310" s="13"/>
      <c r="J310" s="52">
        <f t="shared" si="56"/>
        <v>0</v>
      </c>
    </row>
    <row r="311" spans="1:10" ht="22.5" x14ac:dyDescent="0.2">
      <c r="A311" s="33"/>
      <c r="B311" s="79" t="s">
        <v>2128</v>
      </c>
      <c r="C311" s="79" t="s">
        <v>1879</v>
      </c>
      <c r="D311" s="86" t="s">
        <v>1880</v>
      </c>
      <c r="E311" s="87" t="s">
        <v>438</v>
      </c>
      <c r="F311" s="127">
        <v>0.216</v>
      </c>
      <c r="G311" s="120"/>
      <c r="H311" s="52">
        <f t="shared" si="57"/>
        <v>0</v>
      </c>
      <c r="I311" s="13"/>
      <c r="J311" s="52">
        <f t="shared" si="56"/>
        <v>0</v>
      </c>
    </row>
    <row r="312" spans="1:10" ht="33.75" x14ac:dyDescent="0.2">
      <c r="A312" s="33"/>
      <c r="B312" s="79" t="s">
        <v>2129</v>
      </c>
      <c r="C312" s="79" t="s">
        <v>1881</v>
      </c>
      <c r="D312" s="86" t="s">
        <v>1882</v>
      </c>
      <c r="E312" s="87" t="s">
        <v>358</v>
      </c>
      <c r="F312" s="127">
        <v>2.88</v>
      </c>
      <c r="G312" s="120"/>
      <c r="H312" s="52">
        <f t="shared" si="57"/>
        <v>0</v>
      </c>
      <c r="I312" s="13"/>
      <c r="J312" s="52">
        <f t="shared" si="56"/>
        <v>0</v>
      </c>
    </row>
    <row r="313" spans="1:10" ht="22.5" x14ac:dyDescent="0.2">
      <c r="A313" s="33"/>
      <c r="B313" s="79" t="s">
        <v>2130</v>
      </c>
      <c r="C313" s="79" t="s">
        <v>1883</v>
      </c>
      <c r="D313" s="86" t="s">
        <v>1884</v>
      </c>
      <c r="E313" s="87" t="s">
        <v>438</v>
      </c>
      <c r="F313" s="127">
        <v>0.15</v>
      </c>
      <c r="G313" s="120"/>
      <c r="H313" s="52">
        <f t="shared" si="57"/>
        <v>0</v>
      </c>
      <c r="I313" s="13"/>
      <c r="J313" s="52">
        <f t="shared" si="56"/>
        <v>0</v>
      </c>
    </row>
    <row r="314" spans="1:10" ht="22.5" x14ac:dyDescent="0.2">
      <c r="A314" s="33"/>
      <c r="B314" s="79" t="s">
        <v>2131</v>
      </c>
      <c r="C314" s="79" t="s">
        <v>1885</v>
      </c>
      <c r="D314" s="86" t="s">
        <v>1886</v>
      </c>
      <c r="E314" s="87" t="s">
        <v>438</v>
      </c>
      <c r="F314" s="127">
        <v>0.26300000000000001</v>
      </c>
      <c r="G314" s="120"/>
      <c r="H314" s="52">
        <f t="shared" si="57"/>
        <v>0</v>
      </c>
      <c r="I314" s="13"/>
      <c r="J314" s="52">
        <f t="shared" si="56"/>
        <v>0</v>
      </c>
    </row>
    <row r="315" spans="1:10" ht="22.5" x14ac:dyDescent="0.2">
      <c r="A315" s="33"/>
      <c r="B315" s="79" t="s">
        <v>2132</v>
      </c>
      <c r="C315" s="79" t="s">
        <v>1895</v>
      </c>
      <c r="D315" s="86" t="s">
        <v>1896</v>
      </c>
      <c r="E315" s="87" t="s">
        <v>438</v>
      </c>
      <c r="F315" s="127">
        <v>1.0269999999999999</v>
      </c>
      <c r="G315" s="120"/>
      <c r="H315" s="52">
        <f t="shared" si="57"/>
        <v>0</v>
      </c>
      <c r="I315" s="13"/>
      <c r="J315" s="52">
        <f t="shared" si="56"/>
        <v>0</v>
      </c>
    </row>
    <row r="316" spans="1:10" ht="22.5" x14ac:dyDescent="0.2">
      <c r="A316" s="33"/>
      <c r="B316" s="79" t="s">
        <v>2133</v>
      </c>
      <c r="C316" s="79" t="s">
        <v>1897</v>
      </c>
      <c r="D316" s="86" t="s">
        <v>1898</v>
      </c>
      <c r="E316" s="87" t="s">
        <v>438</v>
      </c>
      <c r="F316" s="127">
        <v>1.0269999999999999</v>
      </c>
      <c r="G316" s="120"/>
      <c r="H316" s="52">
        <f t="shared" si="57"/>
        <v>0</v>
      </c>
      <c r="I316" s="13"/>
      <c r="J316" s="52">
        <f t="shared" si="56"/>
        <v>0</v>
      </c>
    </row>
    <row r="317" spans="1:10" ht="56.25" x14ac:dyDescent="0.2">
      <c r="A317" s="33"/>
      <c r="B317" s="121">
        <v>291</v>
      </c>
      <c r="C317" s="121" t="s">
        <v>1899</v>
      </c>
      <c r="D317" s="123" t="s">
        <v>1938</v>
      </c>
      <c r="E317" s="128" t="s">
        <v>438</v>
      </c>
      <c r="F317" s="129">
        <v>0.41299999999999998</v>
      </c>
      <c r="G317" s="120"/>
      <c r="H317" s="52">
        <f>F317*G317*18</f>
        <v>0</v>
      </c>
      <c r="I317" s="13"/>
      <c r="J317" s="52">
        <f t="shared" si="56"/>
        <v>0</v>
      </c>
    </row>
    <row r="318" spans="1:10" ht="22.5" x14ac:dyDescent="0.2">
      <c r="A318" s="33"/>
      <c r="B318" s="79" t="s">
        <v>2134</v>
      </c>
      <c r="C318" s="79" t="s">
        <v>1901</v>
      </c>
      <c r="D318" s="86" t="s">
        <v>1902</v>
      </c>
      <c r="E318" s="87" t="s">
        <v>438</v>
      </c>
      <c r="F318" s="127">
        <v>0.41299999999999998</v>
      </c>
      <c r="G318" s="120"/>
      <c r="H318" s="52">
        <f t="shared" ref="H318:H327" si="58">F318*G318</f>
        <v>0</v>
      </c>
      <c r="I318" s="13"/>
      <c r="J318" s="52">
        <f t="shared" ref="J318:J327" si="59">H318+I318</f>
        <v>0</v>
      </c>
    </row>
    <row r="319" spans="1:10" ht="22.5" x14ac:dyDescent="0.2">
      <c r="A319" s="33"/>
      <c r="B319" s="79" t="s">
        <v>2135</v>
      </c>
      <c r="C319" s="79" t="s">
        <v>1903</v>
      </c>
      <c r="D319" s="86" t="s">
        <v>1999</v>
      </c>
      <c r="E319" s="87" t="s">
        <v>411</v>
      </c>
      <c r="F319" s="127">
        <v>0.75</v>
      </c>
      <c r="G319" s="120"/>
      <c r="H319" s="52">
        <f t="shared" si="58"/>
        <v>0</v>
      </c>
      <c r="I319" s="13"/>
      <c r="J319" s="52">
        <f t="shared" si="59"/>
        <v>0</v>
      </c>
    </row>
    <row r="320" spans="1:10" ht="22.5" x14ac:dyDescent="0.2">
      <c r="A320" s="33"/>
      <c r="B320" s="79" t="s">
        <v>2136</v>
      </c>
      <c r="C320" s="79" t="s">
        <v>1914</v>
      </c>
      <c r="D320" s="86" t="s">
        <v>2003</v>
      </c>
      <c r="E320" s="87" t="s">
        <v>371</v>
      </c>
      <c r="F320" s="127">
        <v>1</v>
      </c>
      <c r="G320" s="120"/>
      <c r="H320" s="52">
        <f t="shared" si="58"/>
        <v>0</v>
      </c>
      <c r="I320" s="13"/>
      <c r="J320" s="52">
        <f t="shared" si="59"/>
        <v>0</v>
      </c>
    </row>
    <row r="321" spans="1:10" ht="22.5" x14ac:dyDescent="0.2">
      <c r="A321" s="33"/>
      <c r="B321" s="79" t="s">
        <v>2137</v>
      </c>
      <c r="C321" s="79" t="s">
        <v>1916</v>
      </c>
      <c r="D321" s="86" t="s">
        <v>1917</v>
      </c>
      <c r="E321" s="87" t="s">
        <v>411</v>
      </c>
      <c r="F321" s="127">
        <v>0.75</v>
      </c>
      <c r="G321" s="120"/>
      <c r="H321" s="52">
        <f t="shared" si="58"/>
        <v>0</v>
      </c>
      <c r="I321" s="13"/>
      <c r="J321" s="52">
        <f t="shared" si="59"/>
        <v>0</v>
      </c>
    </row>
    <row r="322" spans="1:10" ht="33.75" x14ac:dyDescent="0.2">
      <c r="A322" s="33"/>
      <c r="B322" s="79" t="s">
        <v>2138</v>
      </c>
      <c r="C322" s="79" t="s">
        <v>1918</v>
      </c>
      <c r="D322" s="86" t="s">
        <v>1919</v>
      </c>
      <c r="E322" s="87" t="s">
        <v>1920</v>
      </c>
      <c r="F322" s="127">
        <v>1</v>
      </c>
      <c r="G322" s="120"/>
      <c r="H322" s="52">
        <f t="shared" si="58"/>
        <v>0</v>
      </c>
      <c r="I322" s="13"/>
      <c r="J322" s="52">
        <f t="shared" si="59"/>
        <v>0</v>
      </c>
    </row>
    <row r="323" spans="1:10" ht="22.5" x14ac:dyDescent="0.2">
      <c r="A323" s="33"/>
      <c r="B323" s="79" t="s">
        <v>2139</v>
      </c>
      <c r="C323" s="79" t="s">
        <v>1921</v>
      </c>
      <c r="D323" s="86" t="s">
        <v>1922</v>
      </c>
      <c r="E323" s="87" t="s">
        <v>1923</v>
      </c>
      <c r="F323" s="127">
        <v>1</v>
      </c>
      <c r="G323" s="120"/>
      <c r="H323" s="52">
        <f t="shared" si="58"/>
        <v>0</v>
      </c>
      <c r="I323" s="13"/>
      <c r="J323" s="52">
        <f t="shared" si="59"/>
        <v>0</v>
      </c>
    </row>
    <row r="324" spans="1:10" ht="22.5" x14ac:dyDescent="0.2">
      <c r="A324" s="33"/>
      <c r="B324" s="79" t="s">
        <v>2140</v>
      </c>
      <c r="C324" s="79" t="s">
        <v>1924</v>
      </c>
      <c r="D324" s="86" t="s">
        <v>1925</v>
      </c>
      <c r="E324" s="87" t="s">
        <v>1923</v>
      </c>
      <c r="F324" s="127">
        <v>1</v>
      </c>
      <c r="G324" s="120"/>
      <c r="H324" s="52">
        <f t="shared" si="58"/>
        <v>0</v>
      </c>
      <c r="I324" s="13"/>
      <c r="J324" s="52">
        <f t="shared" si="59"/>
        <v>0</v>
      </c>
    </row>
    <row r="325" spans="1:10" ht="33.75" x14ac:dyDescent="0.2">
      <c r="A325" s="33"/>
      <c r="B325" s="79" t="s">
        <v>2141</v>
      </c>
      <c r="C325" s="79" t="s">
        <v>1926</v>
      </c>
      <c r="D325" s="86" t="s">
        <v>1927</v>
      </c>
      <c r="E325" s="87" t="s">
        <v>411</v>
      </c>
      <c r="F325" s="127">
        <v>-199.25</v>
      </c>
      <c r="G325" s="120"/>
      <c r="H325" s="52">
        <f t="shared" si="58"/>
        <v>0</v>
      </c>
      <c r="I325" s="13"/>
      <c r="J325" s="52">
        <f t="shared" si="59"/>
        <v>0</v>
      </c>
    </row>
    <row r="326" spans="1:10" ht="22.5" x14ac:dyDescent="0.2">
      <c r="A326" s="33"/>
      <c r="B326" s="79" t="s">
        <v>2142</v>
      </c>
      <c r="C326" s="79" t="s">
        <v>1928</v>
      </c>
      <c r="D326" s="86" t="s">
        <v>1929</v>
      </c>
      <c r="E326" s="87" t="s">
        <v>411</v>
      </c>
      <c r="F326" s="127">
        <v>-199.25</v>
      </c>
      <c r="G326" s="120"/>
      <c r="H326" s="52">
        <f t="shared" si="58"/>
        <v>0</v>
      </c>
      <c r="I326" s="13"/>
      <c r="J326" s="52">
        <f t="shared" si="59"/>
        <v>0</v>
      </c>
    </row>
    <row r="327" spans="1:10" ht="23.25" thickBot="1" x14ac:dyDescent="0.25">
      <c r="A327" s="33"/>
      <c r="B327" s="79" t="s">
        <v>2143</v>
      </c>
      <c r="C327" s="79" t="s">
        <v>1928</v>
      </c>
      <c r="D327" s="86" t="s">
        <v>1930</v>
      </c>
      <c r="E327" s="87" t="s">
        <v>411</v>
      </c>
      <c r="F327" s="127">
        <v>-199.25</v>
      </c>
      <c r="G327" s="120"/>
      <c r="H327" s="52">
        <f t="shared" si="58"/>
        <v>0</v>
      </c>
      <c r="I327" s="13"/>
      <c r="J327" s="52">
        <f t="shared" si="59"/>
        <v>0</v>
      </c>
    </row>
    <row r="328" spans="1:10" ht="13.5" thickBot="1" x14ac:dyDescent="0.25">
      <c r="A328" s="33"/>
      <c r="B328" s="98"/>
      <c r="C328" s="99"/>
      <c r="D328" s="100" t="s">
        <v>2144</v>
      </c>
      <c r="E328" s="99"/>
      <c r="F328" s="98"/>
      <c r="G328" s="10"/>
      <c r="H328" s="52">
        <f>SUM(H329:H344)</f>
        <v>0</v>
      </c>
      <c r="I328" s="13"/>
      <c r="J328" s="52">
        <f t="shared" ref="J328:J335" si="60">H328+I328</f>
        <v>0</v>
      </c>
    </row>
    <row r="329" spans="1:10" ht="45" x14ac:dyDescent="0.2">
      <c r="A329" s="33"/>
      <c r="B329" s="79" t="s">
        <v>2145</v>
      </c>
      <c r="C329" s="79" t="s">
        <v>1877</v>
      </c>
      <c r="D329" s="86" t="s">
        <v>1878</v>
      </c>
      <c r="E329" s="87" t="s">
        <v>438</v>
      </c>
      <c r="F329" s="127">
        <v>5.8419999999999996</v>
      </c>
      <c r="G329" s="120"/>
      <c r="H329" s="52">
        <f t="shared" ref="H329:H335" si="61">F329*G329</f>
        <v>0</v>
      </c>
      <c r="I329" s="13"/>
      <c r="J329" s="52">
        <f t="shared" si="60"/>
        <v>0</v>
      </c>
    </row>
    <row r="330" spans="1:10" ht="22.5" x14ac:dyDescent="0.2">
      <c r="A330" s="33"/>
      <c r="B330" s="79" t="s">
        <v>2146</v>
      </c>
      <c r="C330" s="79" t="s">
        <v>1879</v>
      </c>
      <c r="D330" s="86" t="s">
        <v>1880</v>
      </c>
      <c r="E330" s="87" t="s">
        <v>438</v>
      </c>
      <c r="F330" s="127">
        <v>1.0309999999999999</v>
      </c>
      <c r="G330" s="120"/>
      <c r="H330" s="52">
        <f t="shared" si="61"/>
        <v>0</v>
      </c>
      <c r="I330" s="13"/>
      <c r="J330" s="52">
        <f t="shared" si="60"/>
        <v>0</v>
      </c>
    </row>
    <row r="331" spans="1:10" ht="33.75" x14ac:dyDescent="0.2">
      <c r="A331" s="33"/>
      <c r="B331" s="79" t="s">
        <v>2147</v>
      </c>
      <c r="C331" s="79" t="s">
        <v>1881</v>
      </c>
      <c r="D331" s="86" t="s">
        <v>1882</v>
      </c>
      <c r="E331" s="87" t="s">
        <v>358</v>
      </c>
      <c r="F331" s="127">
        <v>11.455</v>
      </c>
      <c r="G331" s="120"/>
      <c r="H331" s="52">
        <f t="shared" si="61"/>
        <v>0</v>
      </c>
      <c r="I331" s="13"/>
      <c r="J331" s="52">
        <f t="shared" si="60"/>
        <v>0</v>
      </c>
    </row>
    <row r="332" spans="1:10" ht="45" x14ac:dyDescent="0.2">
      <c r="A332" s="33"/>
      <c r="B332" s="79" t="s">
        <v>2148</v>
      </c>
      <c r="C332" s="79" t="s">
        <v>1936</v>
      </c>
      <c r="D332" s="86" t="s">
        <v>1937</v>
      </c>
      <c r="E332" s="87" t="s">
        <v>358</v>
      </c>
      <c r="F332" s="127">
        <v>11.455</v>
      </c>
      <c r="G332" s="120"/>
      <c r="H332" s="52">
        <f t="shared" si="61"/>
        <v>0</v>
      </c>
      <c r="I332" s="13"/>
      <c r="J332" s="52">
        <f t="shared" si="60"/>
        <v>0</v>
      </c>
    </row>
    <row r="333" spans="1:10" ht="22.5" x14ac:dyDescent="0.2">
      <c r="A333" s="33"/>
      <c r="B333" s="79" t="s">
        <v>2149</v>
      </c>
      <c r="C333" s="79" t="s">
        <v>1883</v>
      </c>
      <c r="D333" s="86" t="s">
        <v>1884</v>
      </c>
      <c r="E333" s="87" t="s">
        <v>438</v>
      </c>
      <c r="F333" s="127">
        <v>0.69599999999999995</v>
      </c>
      <c r="G333" s="120"/>
      <c r="H333" s="52">
        <f t="shared" si="61"/>
        <v>0</v>
      </c>
      <c r="I333" s="13"/>
      <c r="J333" s="52">
        <f t="shared" si="60"/>
        <v>0</v>
      </c>
    </row>
    <row r="334" spans="1:10" ht="22.5" x14ac:dyDescent="0.2">
      <c r="A334" s="33"/>
      <c r="B334" s="79" t="s">
        <v>2150</v>
      </c>
      <c r="C334" s="79" t="s">
        <v>1885</v>
      </c>
      <c r="D334" s="86" t="s">
        <v>1886</v>
      </c>
      <c r="E334" s="87" t="s">
        <v>438</v>
      </c>
      <c r="F334" s="127">
        <v>1.601</v>
      </c>
      <c r="G334" s="120"/>
      <c r="H334" s="52">
        <f t="shared" si="61"/>
        <v>0</v>
      </c>
      <c r="I334" s="13"/>
      <c r="J334" s="52">
        <f t="shared" si="60"/>
        <v>0</v>
      </c>
    </row>
    <row r="335" spans="1:10" ht="22.5" x14ac:dyDescent="0.2">
      <c r="A335" s="33"/>
      <c r="B335" s="79" t="s">
        <v>2151</v>
      </c>
      <c r="C335" s="79" t="s">
        <v>1895</v>
      </c>
      <c r="D335" s="86" t="s">
        <v>1896</v>
      </c>
      <c r="E335" s="87" t="s">
        <v>438</v>
      </c>
      <c r="F335" s="127">
        <v>4.5759999999999996</v>
      </c>
      <c r="G335" s="120"/>
      <c r="H335" s="52">
        <f t="shared" si="61"/>
        <v>0</v>
      </c>
      <c r="I335" s="13"/>
      <c r="J335" s="52">
        <f t="shared" si="60"/>
        <v>0</v>
      </c>
    </row>
    <row r="336" spans="1:10" ht="22.5" x14ac:dyDescent="0.2">
      <c r="A336" s="33"/>
      <c r="B336" s="79" t="s">
        <v>2152</v>
      </c>
      <c r="C336" s="79" t="s">
        <v>1897</v>
      </c>
      <c r="D336" s="86" t="s">
        <v>1898</v>
      </c>
      <c r="E336" s="87" t="s">
        <v>438</v>
      </c>
      <c r="F336" s="127">
        <v>4.5759999999999996</v>
      </c>
      <c r="G336" s="120"/>
      <c r="H336" s="52">
        <f t="shared" ref="H336" si="62">F336*G336</f>
        <v>0</v>
      </c>
      <c r="I336" s="13"/>
      <c r="J336" s="52">
        <f t="shared" ref="J336:J344" si="63">H336+I336</f>
        <v>0</v>
      </c>
    </row>
    <row r="337" spans="1:10" ht="56.25" x14ac:dyDescent="0.2">
      <c r="A337" s="33"/>
      <c r="B337" s="121">
        <v>310</v>
      </c>
      <c r="C337" s="121" t="s">
        <v>1899</v>
      </c>
      <c r="D337" s="123" t="s">
        <v>1938</v>
      </c>
      <c r="E337" s="128" t="s">
        <v>438</v>
      </c>
      <c r="F337" s="129">
        <v>2.2970000000000002</v>
      </c>
      <c r="G337" s="120"/>
      <c r="H337" s="52">
        <f>F337*G337*18</f>
        <v>0</v>
      </c>
      <c r="I337" s="13"/>
      <c r="J337" s="52">
        <f t="shared" si="63"/>
        <v>0</v>
      </c>
    </row>
    <row r="338" spans="1:10" ht="22.5" x14ac:dyDescent="0.2">
      <c r="A338" s="33"/>
      <c r="B338" s="79" t="s">
        <v>2153</v>
      </c>
      <c r="C338" s="79" t="s">
        <v>1901</v>
      </c>
      <c r="D338" s="86" t="s">
        <v>1902</v>
      </c>
      <c r="E338" s="87" t="s">
        <v>438</v>
      </c>
      <c r="F338" s="127">
        <v>2.2970000000000002</v>
      </c>
      <c r="G338" s="120"/>
      <c r="H338" s="52">
        <f t="shared" ref="H338:H344" si="64">F338*G338</f>
        <v>0</v>
      </c>
      <c r="I338" s="13"/>
      <c r="J338" s="52">
        <f t="shared" si="63"/>
        <v>0</v>
      </c>
    </row>
    <row r="339" spans="1:10" ht="22.5" x14ac:dyDescent="0.2">
      <c r="A339" s="33"/>
      <c r="B339" s="79" t="s">
        <v>2154</v>
      </c>
      <c r="C339" s="79" t="s">
        <v>1990</v>
      </c>
      <c r="D339" s="86" t="s">
        <v>1991</v>
      </c>
      <c r="E339" s="87" t="s">
        <v>411</v>
      </c>
      <c r="F339" s="127">
        <v>2.9</v>
      </c>
      <c r="G339" s="120"/>
      <c r="H339" s="52">
        <f t="shared" si="64"/>
        <v>0</v>
      </c>
      <c r="I339" s="13"/>
      <c r="J339" s="52">
        <f t="shared" si="63"/>
        <v>0</v>
      </c>
    </row>
    <row r="340" spans="1:10" ht="22.5" x14ac:dyDescent="0.2">
      <c r="A340" s="33"/>
      <c r="B340" s="79" t="s">
        <v>2155</v>
      </c>
      <c r="C340" s="79" t="s">
        <v>1943</v>
      </c>
      <c r="D340" s="86" t="s">
        <v>1944</v>
      </c>
      <c r="E340" s="87" t="s">
        <v>438</v>
      </c>
      <c r="F340" s="127">
        <v>0.49</v>
      </c>
      <c r="G340" s="120"/>
      <c r="H340" s="52">
        <f t="shared" si="64"/>
        <v>0</v>
      </c>
      <c r="I340" s="13"/>
      <c r="J340" s="52">
        <f t="shared" si="63"/>
        <v>0</v>
      </c>
    </row>
    <row r="341" spans="1:10" ht="22.5" x14ac:dyDescent="0.2">
      <c r="A341" s="33"/>
      <c r="B341" s="79" t="s">
        <v>2156</v>
      </c>
      <c r="C341" s="79" t="s">
        <v>1945</v>
      </c>
      <c r="D341" s="86" t="s">
        <v>1946</v>
      </c>
      <c r="E341" s="87" t="s">
        <v>1766</v>
      </c>
      <c r="F341" s="127">
        <v>1</v>
      </c>
      <c r="G341" s="120"/>
      <c r="H341" s="52">
        <f t="shared" si="64"/>
        <v>0</v>
      </c>
      <c r="I341" s="13"/>
      <c r="J341" s="52">
        <f t="shared" si="63"/>
        <v>0</v>
      </c>
    </row>
    <row r="342" spans="1:10" ht="33.75" x14ac:dyDescent="0.2">
      <c r="A342" s="33"/>
      <c r="B342" s="79" t="s">
        <v>2157</v>
      </c>
      <c r="C342" s="79" t="s">
        <v>1950</v>
      </c>
      <c r="D342" s="86" t="s">
        <v>1951</v>
      </c>
      <c r="E342" s="87" t="s">
        <v>1952</v>
      </c>
      <c r="F342" s="127">
        <v>1</v>
      </c>
      <c r="G342" s="120"/>
      <c r="H342" s="52">
        <f t="shared" si="64"/>
        <v>0</v>
      </c>
      <c r="I342" s="13"/>
      <c r="J342" s="52">
        <f t="shared" si="63"/>
        <v>0</v>
      </c>
    </row>
    <row r="343" spans="1:10" ht="22.5" x14ac:dyDescent="0.2">
      <c r="A343" s="33"/>
      <c r="B343" s="79" t="s">
        <v>2158</v>
      </c>
      <c r="C343" s="79" t="s">
        <v>1994</v>
      </c>
      <c r="D343" s="86" t="s">
        <v>1995</v>
      </c>
      <c r="E343" s="87" t="s">
        <v>1920</v>
      </c>
      <c r="F343" s="127">
        <v>1</v>
      </c>
      <c r="G343" s="120"/>
      <c r="H343" s="52">
        <f t="shared" si="64"/>
        <v>0</v>
      </c>
      <c r="I343" s="13"/>
      <c r="J343" s="52">
        <f t="shared" si="63"/>
        <v>0</v>
      </c>
    </row>
    <row r="344" spans="1:10" ht="23.25" thickBot="1" x14ac:dyDescent="0.25">
      <c r="A344" s="33"/>
      <c r="B344" s="79" t="s">
        <v>2159</v>
      </c>
      <c r="C344" s="79" t="s">
        <v>1926</v>
      </c>
      <c r="D344" s="86" t="s">
        <v>1996</v>
      </c>
      <c r="E344" s="87" t="s">
        <v>411</v>
      </c>
      <c r="F344" s="127">
        <v>-197.1</v>
      </c>
      <c r="G344" s="120"/>
      <c r="H344" s="52">
        <f t="shared" si="64"/>
        <v>0</v>
      </c>
      <c r="I344" s="13"/>
      <c r="J344" s="52">
        <f t="shared" si="63"/>
        <v>0</v>
      </c>
    </row>
    <row r="345" spans="1:10" ht="13.5" thickBot="1" x14ac:dyDescent="0.25">
      <c r="A345" s="33"/>
      <c r="B345" s="97"/>
      <c r="C345" s="95"/>
      <c r="D345" s="96" t="s">
        <v>2160</v>
      </c>
      <c r="E345" s="95"/>
      <c r="F345" s="97"/>
      <c r="G345" s="10"/>
      <c r="H345" s="52">
        <f>H346+H367</f>
        <v>0</v>
      </c>
      <c r="I345" s="13"/>
      <c r="J345" s="52">
        <f t="shared" ref="J345:J354" si="65">H345+I345</f>
        <v>0</v>
      </c>
    </row>
    <row r="346" spans="1:10" ht="13.5" thickBot="1" x14ac:dyDescent="0.25">
      <c r="A346" s="33"/>
      <c r="B346" s="98"/>
      <c r="C346" s="99"/>
      <c r="D346" s="100" t="s">
        <v>2161</v>
      </c>
      <c r="E346" s="99"/>
      <c r="F346" s="98"/>
      <c r="G346" s="10"/>
      <c r="H346" s="52">
        <f>SUM(H347:H366)</f>
        <v>0</v>
      </c>
      <c r="I346" s="13"/>
      <c r="J346" s="52">
        <f t="shared" si="65"/>
        <v>0</v>
      </c>
    </row>
    <row r="347" spans="1:10" ht="45" x14ac:dyDescent="0.2">
      <c r="A347" s="33"/>
      <c r="B347" s="79" t="s">
        <v>2162</v>
      </c>
      <c r="C347" s="79" t="s">
        <v>1877</v>
      </c>
      <c r="D347" s="86" t="s">
        <v>1878</v>
      </c>
      <c r="E347" s="87" t="s">
        <v>438</v>
      </c>
      <c r="F347" s="127">
        <v>87.046000000000006</v>
      </c>
      <c r="G347" s="120"/>
      <c r="H347" s="52">
        <f t="shared" ref="H347:H353" si="66">F347*G347</f>
        <v>0</v>
      </c>
      <c r="I347" s="13"/>
      <c r="J347" s="52">
        <f t="shared" si="65"/>
        <v>0</v>
      </c>
    </row>
    <row r="348" spans="1:10" ht="22.5" x14ac:dyDescent="0.2">
      <c r="A348" s="33"/>
      <c r="B348" s="79" t="s">
        <v>2163</v>
      </c>
      <c r="C348" s="79" t="s">
        <v>1879</v>
      </c>
      <c r="D348" s="86" t="s">
        <v>1880</v>
      </c>
      <c r="E348" s="87" t="s">
        <v>438</v>
      </c>
      <c r="F348" s="127">
        <v>15.361000000000001</v>
      </c>
      <c r="G348" s="120"/>
      <c r="H348" s="52">
        <f t="shared" si="66"/>
        <v>0</v>
      </c>
      <c r="I348" s="13"/>
      <c r="J348" s="52">
        <f t="shared" si="65"/>
        <v>0</v>
      </c>
    </row>
    <row r="349" spans="1:10" ht="33.75" x14ac:dyDescent="0.2">
      <c r="A349" s="33"/>
      <c r="B349" s="79" t="s">
        <v>2164</v>
      </c>
      <c r="C349" s="79" t="s">
        <v>1881</v>
      </c>
      <c r="D349" s="86" t="s">
        <v>1882</v>
      </c>
      <c r="E349" s="87" t="s">
        <v>358</v>
      </c>
      <c r="F349" s="127">
        <v>204.815</v>
      </c>
      <c r="G349" s="120"/>
      <c r="H349" s="52">
        <f t="shared" si="66"/>
        <v>0</v>
      </c>
      <c r="I349" s="13"/>
      <c r="J349" s="52">
        <f t="shared" si="65"/>
        <v>0</v>
      </c>
    </row>
    <row r="350" spans="1:10" ht="22.5" x14ac:dyDescent="0.2">
      <c r="A350" s="33"/>
      <c r="B350" s="79" t="s">
        <v>2165</v>
      </c>
      <c r="C350" s="79" t="s">
        <v>1883</v>
      </c>
      <c r="D350" s="86" t="s">
        <v>1884</v>
      </c>
      <c r="E350" s="87" t="s">
        <v>438</v>
      </c>
      <c r="F350" s="127">
        <v>14.95</v>
      </c>
      <c r="G350" s="120"/>
      <c r="H350" s="52">
        <f t="shared" si="66"/>
        <v>0</v>
      </c>
      <c r="I350" s="13"/>
      <c r="J350" s="52">
        <f t="shared" si="65"/>
        <v>0</v>
      </c>
    </row>
    <row r="351" spans="1:10" ht="22.5" x14ac:dyDescent="0.2">
      <c r="A351" s="33"/>
      <c r="B351" s="79" t="s">
        <v>2166</v>
      </c>
      <c r="C351" s="79" t="s">
        <v>1885</v>
      </c>
      <c r="D351" s="86" t="s">
        <v>1886</v>
      </c>
      <c r="E351" s="87" t="s">
        <v>438</v>
      </c>
      <c r="F351" s="127">
        <v>25.414999999999999</v>
      </c>
      <c r="G351" s="120"/>
      <c r="H351" s="52">
        <f t="shared" si="66"/>
        <v>0</v>
      </c>
      <c r="I351" s="13"/>
      <c r="J351" s="52">
        <f t="shared" si="65"/>
        <v>0</v>
      </c>
    </row>
    <row r="352" spans="1:10" ht="22.5" x14ac:dyDescent="0.2">
      <c r="A352" s="33"/>
      <c r="B352" s="79" t="s">
        <v>2167</v>
      </c>
      <c r="C352" s="79" t="s">
        <v>1895</v>
      </c>
      <c r="D352" s="86" t="s">
        <v>1896</v>
      </c>
      <c r="E352" s="87" t="s">
        <v>438</v>
      </c>
      <c r="F352" s="127">
        <v>62.042000000000002</v>
      </c>
      <c r="G352" s="120"/>
      <c r="H352" s="52">
        <f t="shared" si="66"/>
        <v>0</v>
      </c>
      <c r="I352" s="13"/>
      <c r="J352" s="52">
        <f t="shared" si="65"/>
        <v>0</v>
      </c>
    </row>
    <row r="353" spans="1:10" ht="22.5" x14ac:dyDescent="0.2">
      <c r="A353" s="33"/>
      <c r="B353" s="79" t="s">
        <v>2168</v>
      </c>
      <c r="C353" s="79" t="s">
        <v>1897</v>
      </c>
      <c r="D353" s="86" t="s">
        <v>1898</v>
      </c>
      <c r="E353" s="87" t="s">
        <v>438</v>
      </c>
      <c r="F353" s="127">
        <v>62.042000000000002</v>
      </c>
      <c r="G353" s="120"/>
      <c r="H353" s="52">
        <f t="shared" si="66"/>
        <v>0</v>
      </c>
      <c r="I353" s="13"/>
      <c r="J353" s="52">
        <f t="shared" si="65"/>
        <v>0</v>
      </c>
    </row>
    <row r="354" spans="1:10" ht="56.25" x14ac:dyDescent="0.2">
      <c r="A354" s="33"/>
      <c r="B354" s="121">
        <v>325</v>
      </c>
      <c r="C354" s="121" t="s">
        <v>1899</v>
      </c>
      <c r="D354" s="123" t="s">
        <v>1938</v>
      </c>
      <c r="E354" s="128" t="s">
        <v>438</v>
      </c>
      <c r="F354" s="129">
        <v>40.365000000000002</v>
      </c>
      <c r="G354" s="120"/>
      <c r="H354" s="52">
        <f>F354*G354*18</f>
        <v>0</v>
      </c>
      <c r="I354" s="13"/>
      <c r="J354" s="52">
        <f t="shared" si="65"/>
        <v>0</v>
      </c>
    </row>
    <row r="355" spans="1:10" ht="22.5" x14ac:dyDescent="0.2">
      <c r="A355" s="33"/>
      <c r="B355" s="79" t="s">
        <v>2169</v>
      </c>
      <c r="C355" s="79" t="s">
        <v>1901</v>
      </c>
      <c r="D355" s="86" t="s">
        <v>1902</v>
      </c>
      <c r="E355" s="87" t="s">
        <v>438</v>
      </c>
      <c r="F355" s="127">
        <v>40.365000000000002</v>
      </c>
      <c r="G355" s="120"/>
      <c r="H355" s="52">
        <f t="shared" ref="H355:H366" si="67">F355*G355</f>
        <v>0</v>
      </c>
      <c r="I355" s="13"/>
      <c r="J355" s="52">
        <f t="shared" ref="J355:J366" si="68">H355+I355</f>
        <v>0</v>
      </c>
    </row>
    <row r="356" spans="1:10" ht="22.5" x14ac:dyDescent="0.2">
      <c r="A356" s="33"/>
      <c r="B356" s="79" t="s">
        <v>2170</v>
      </c>
      <c r="C356" s="79" t="s">
        <v>1903</v>
      </c>
      <c r="D356" s="86" t="s">
        <v>1905</v>
      </c>
      <c r="E356" s="87" t="s">
        <v>411</v>
      </c>
      <c r="F356" s="127">
        <v>74.75</v>
      </c>
      <c r="G356" s="120"/>
      <c r="H356" s="52">
        <f t="shared" si="67"/>
        <v>0</v>
      </c>
      <c r="I356" s="13"/>
      <c r="J356" s="52">
        <f t="shared" si="68"/>
        <v>0</v>
      </c>
    </row>
    <row r="357" spans="1:10" ht="22.5" x14ac:dyDescent="0.2">
      <c r="A357" s="33"/>
      <c r="B357" s="79" t="s">
        <v>2171</v>
      </c>
      <c r="C357" s="79" t="s">
        <v>1906</v>
      </c>
      <c r="D357" s="86" t="s">
        <v>1908</v>
      </c>
      <c r="E357" s="87" t="s">
        <v>353</v>
      </c>
      <c r="F357" s="127">
        <v>3</v>
      </c>
      <c r="G357" s="120"/>
      <c r="H357" s="52">
        <f t="shared" si="67"/>
        <v>0</v>
      </c>
      <c r="I357" s="13"/>
      <c r="J357" s="52">
        <f t="shared" si="68"/>
        <v>0</v>
      </c>
    </row>
    <row r="358" spans="1:10" ht="22.5" x14ac:dyDescent="0.2">
      <c r="A358" s="33"/>
      <c r="B358" s="79" t="s">
        <v>2172</v>
      </c>
      <c r="C358" s="79" t="s">
        <v>1912</v>
      </c>
      <c r="D358" s="86" t="s">
        <v>1913</v>
      </c>
      <c r="E358" s="87" t="s">
        <v>1911</v>
      </c>
      <c r="F358" s="127">
        <v>6</v>
      </c>
      <c r="G358" s="120"/>
      <c r="H358" s="52">
        <f t="shared" si="67"/>
        <v>0</v>
      </c>
      <c r="I358" s="13"/>
      <c r="J358" s="52">
        <f t="shared" si="68"/>
        <v>0</v>
      </c>
    </row>
    <row r="359" spans="1:10" ht="22.5" x14ac:dyDescent="0.2">
      <c r="A359" s="33"/>
      <c r="B359" s="79" t="s">
        <v>2173</v>
      </c>
      <c r="C359" s="79" t="s">
        <v>1914</v>
      </c>
      <c r="D359" s="86" t="s">
        <v>1915</v>
      </c>
      <c r="E359" s="87" t="s">
        <v>371</v>
      </c>
      <c r="F359" s="127">
        <v>1</v>
      </c>
      <c r="G359" s="120"/>
      <c r="H359" s="52">
        <f t="shared" si="67"/>
        <v>0</v>
      </c>
      <c r="I359" s="13"/>
      <c r="J359" s="52">
        <f t="shared" si="68"/>
        <v>0</v>
      </c>
    </row>
    <row r="360" spans="1:10" ht="22.5" x14ac:dyDescent="0.2">
      <c r="A360" s="33"/>
      <c r="B360" s="79" t="s">
        <v>2174</v>
      </c>
      <c r="C360" s="79" t="s">
        <v>1916</v>
      </c>
      <c r="D360" s="86" t="s">
        <v>1917</v>
      </c>
      <c r="E360" s="87" t="s">
        <v>411</v>
      </c>
      <c r="F360" s="127">
        <v>74.75</v>
      </c>
      <c r="G360" s="120"/>
      <c r="H360" s="52">
        <f t="shared" si="67"/>
        <v>0</v>
      </c>
      <c r="I360" s="13"/>
      <c r="J360" s="52">
        <f t="shared" si="68"/>
        <v>0</v>
      </c>
    </row>
    <row r="361" spans="1:10" ht="33.75" x14ac:dyDescent="0.2">
      <c r="A361" s="33"/>
      <c r="B361" s="79" t="s">
        <v>2175</v>
      </c>
      <c r="C361" s="79" t="s">
        <v>1918</v>
      </c>
      <c r="D361" s="86" t="s">
        <v>1919</v>
      </c>
      <c r="E361" s="87" t="s">
        <v>1920</v>
      </c>
      <c r="F361" s="127">
        <v>1</v>
      </c>
      <c r="G361" s="120"/>
      <c r="H361" s="52">
        <f t="shared" si="67"/>
        <v>0</v>
      </c>
      <c r="I361" s="13"/>
      <c r="J361" s="52">
        <f t="shared" si="68"/>
        <v>0</v>
      </c>
    </row>
    <row r="362" spans="1:10" ht="22.5" x14ac:dyDescent="0.2">
      <c r="A362" s="33"/>
      <c r="B362" s="79" t="s">
        <v>2176</v>
      </c>
      <c r="C362" s="79" t="s">
        <v>1921</v>
      </c>
      <c r="D362" s="86" t="s">
        <v>1922</v>
      </c>
      <c r="E362" s="87" t="s">
        <v>1923</v>
      </c>
      <c r="F362" s="127">
        <v>1</v>
      </c>
      <c r="G362" s="120"/>
      <c r="H362" s="52">
        <f t="shared" si="67"/>
        <v>0</v>
      </c>
      <c r="I362" s="13"/>
      <c r="J362" s="52">
        <f t="shared" si="68"/>
        <v>0</v>
      </c>
    </row>
    <row r="363" spans="1:10" ht="22.5" x14ac:dyDescent="0.2">
      <c r="A363" s="33"/>
      <c r="B363" s="79" t="s">
        <v>2177</v>
      </c>
      <c r="C363" s="79" t="s">
        <v>1924</v>
      </c>
      <c r="D363" s="86" t="s">
        <v>1925</v>
      </c>
      <c r="E363" s="87" t="s">
        <v>1923</v>
      </c>
      <c r="F363" s="127">
        <v>1</v>
      </c>
      <c r="G363" s="120"/>
      <c r="H363" s="52">
        <f t="shared" si="67"/>
        <v>0</v>
      </c>
      <c r="I363" s="13"/>
      <c r="J363" s="52">
        <f t="shared" si="68"/>
        <v>0</v>
      </c>
    </row>
    <row r="364" spans="1:10" ht="33.75" x14ac:dyDescent="0.2">
      <c r="A364" s="33"/>
      <c r="B364" s="79" t="s">
        <v>2178</v>
      </c>
      <c r="C364" s="79" t="s">
        <v>1926</v>
      </c>
      <c r="D364" s="86" t="s">
        <v>1927</v>
      </c>
      <c r="E364" s="87" t="s">
        <v>411</v>
      </c>
      <c r="F364" s="127">
        <v>-125.25</v>
      </c>
      <c r="G364" s="120"/>
      <c r="H364" s="52">
        <f t="shared" si="67"/>
        <v>0</v>
      </c>
      <c r="I364" s="13"/>
      <c r="J364" s="52">
        <f t="shared" si="68"/>
        <v>0</v>
      </c>
    </row>
    <row r="365" spans="1:10" ht="22.5" x14ac:dyDescent="0.2">
      <c r="A365" s="33"/>
      <c r="B365" s="79" t="s">
        <v>2179</v>
      </c>
      <c r="C365" s="79" t="s">
        <v>1928</v>
      </c>
      <c r="D365" s="86" t="s">
        <v>1929</v>
      </c>
      <c r="E365" s="87" t="s">
        <v>411</v>
      </c>
      <c r="F365" s="127">
        <v>-125.25</v>
      </c>
      <c r="G365" s="120"/>
      <c r="H365" s="52">
        <f t="shared" si="67"/>
        <v>0</v>
      </c>
      <c r="I365" s="13"/>
      <c r="J365" s="52">
        <f t="shared" si="68"/>
        <v>0</v>
      </c>
    </row>
    <row r="366" spans="1:10" ht="23.25" thickBot="1" x14ac:dyDescent="0.25">
      <c r="A366" s="33"/>
      <c r="B366" s="79" t="s">
        <v>2180</v>
      </c>
      <c r="C366" s="79" t="s">
        <v>1928</v>
      </c>
      <c r="D366" s="86" t="s">
        <v>1930</v>
      </c>
      <c r="E366" s="87" t="s">
        <v>411</v>
      </c>
      <c r="F366" s="127">
        <v>-125.25</v>
      </c>
      <c r="G366" s="120"/>
      <c r="H366" s="52">
        <f t="shared" si="67"/>
        <v>0</v>
      </c>
      <c r="I366" s="13"/>
      <c r="J366" s="52">
        <f t="shared" si="68"/>
        <v>0</v>
      </c>
    </row>
    <row r="367" spans="1:10" ht="13.5" thickBot="1" x14ac:dyDescent="0.25">
      <c r="A367" s="33"/>
      <c r="B367" s="98"/>
      <c r="C367" s="99"/>
      <c r="D367" s="100" t="s">
        <v>2181</v>
      </c>
      <c r="E367" s="99"/>
      <c r="F367" s="98"/>
      <c r="G367" s="10"/>
      <c r="H367" s="52">
        <f>SUM(H368:H395)</f>
        <v>0</v>
      </c>
      <c r="I367" s="13"/>
      <c r="J367" s="52">
        <f t="shared" ref="J367:J380" si="69">H367+I367</f>
        <v>0</v>
      </c>
    </row>
    <row r="368" spans="1:10" ht="45" x14ac:dyDescent="0.2">
      <c r="A368" s="33"/>
      <c r="B368" s="130" t="s">
        <v>2182</v>
      </c>
      <c r="C368" s="130" t="s">
        <v>1877</v>
      </c>
      <c r="D368" s="131" t="s">
        <v>1878</v>
      </c>
      <c r="E368" s="132" t="s">
        <v>438</v>
      </c>
      <c r="F368" s="133">
        <v>431.76600000000002</v>
      </c>
      <c r="G368" s="120"/>
      <c r="H368" s="52">
        <f t="shared" ref="H368:H379" si="70">F368*G368</f>
        <v>0</v>
      </c>
      <c r="I368" s="13"/>
      <c r="J368" s="52">
        <f t="shared" si="69"/>
        <v>0</v>
      </c>
    </row>
    <row r="369" spans="1:10" ht="22.5" x14ac:dyDescent="0.2">
      <c r="A369" s="33"/>
      <c r="B369" s="130" t="s">
        <v>2183</v>
      </c>
      <c r="C369" s="130" t="s">
        <v>1879</v>
      </c>
      <c r="D369" s="131" t="s">
        <v>1880</v>
      </c>
      <c r="E369" s="132" t="s">
        <v>438</v>
      </c>
      <c r="F369" s="133">
        <v>76.194999999999993</v>
      </c>
      <c r="G369" s="120"/>
      <c r="H369" s="52">
        <f t="shared" si="70"/>
        <v>0</v>
      </c>
      <c r="I369" s="13"/>
      <c r="J369" s="52">
        <f t="shared" si="69"/>
        <v>0</v>
      </c>
    </row>
    <row r="370" spans="1:10" ht="33.75" x14ac:dyDescent="0.2">
      <c r="A370" s="33"/>
      <c r="B370" s="130" t="s">
        <v>2184</v>
      </c>
      <c r="C370" s="130" t="s">
        <v>1881</v>
      </c>
      <c r="D370" s="131" t="s">
        <v>1882</v>
      </c>
      <c r="E370" s="132" t="s">
        <v>358</v>
      </c>
      <c r="F370" s="133">
        <v>574.64800000000002</v>
      </c>
      <c r="G370" s="120"/>
      <c r="H370" s="52">
        <f t="shared" si="70"/>
        <v>0</v>
      </c>
      <c r="I370" s="13"/>
      <c r="J370" s="52">
        <f t="shared" si="69"/>
        <v>0</v>
      </c>
    </row>
    <row r="371" spans="1:10" ht="45" x14ac:dyDescent="0.2">
      <c r="A371" s="33"/>
      <c r="B371" s="130" t="s">
        <v>2185</v>
      </c>
      <c r="C371" s="130" t="s">
        <v>1936</v>
      </c>
      <c r="D371" s="131" t="s">
        <v>1937</v>
      </c>
      <c r="E371" s="132" t="s">
        <v>358</v>
      </c>
      <c r="F371" s="133">
        <v>574.64800000000002</v>
      </c>
      <c r="G371" s="120"/>
      <c r="H371" s="52">
        <f t="shared" si="70"/>
        <v>0</v>
      </c>
      <c r="I371" s="13"/>
      <c r="J371" s="52">
        <f t="shared" si="69"/>
        <v>0</v>
      </c>
    </row>
    <row r="372" spans="1:10" ht="22.5" x14ac:dyDescent="0.2">
      <c r="A372" s="33"/>
      <c r="B372" s="130" t="s">
        <v>2186</v>
      </c>
      <c r="C372" s="130" t="s">
        <v>1883</v>
      </c>
      <c r="D372" s="131" t="s">
        <v>1884</v>
      </c>
      <c r="E372" s="132" t="s">
        <v>438</v>
      </c>
      <c r="F372" s="133">
        <v>30.353000000000002</v>
      </c>
      <c r="G372" s="120"/>
      <c r="H372" s="52">
        <f t="shared" si="70"/>
        <v>0</v>
      </c>
      <c r="I372" s="13"/>
      <c r="J372" s="52">
        <f t="shared" si="69"/>
        <v>0</v>
      </c>
    </row>
    <row r="373" spans="1:10" ht="22.5" x14ac:dyDescent="0.2">
      <c r="A373" s="33"/>
      <c r="B373" s="130" t="s">
        <v>2187</v>
      </c>
      <c r="C373" s="130" t="s">
        <v>1885</v>
      </c>
      <c r="D373" s="131" t="s">
        <v>1886</v>
      </c>
      <c r="E373" s="132" t="s">
        <v>438</v>
      </c>
      <c r="F373" s="133">
        <v>142.72900000000001</v>
      </c>
      <c r="G373" s="120"/>
      <c r="H373" s="52">
        <f t="shared" si="70"/>
        <v>0</v>
      </c>
      <c r="I373" s="13"/>
      <c r="J373" s="52">
        <f t="shared" si="69"/>
        <v>0</v>
      </c>
    </row>
    <row r="374" spans="1:10" ht="22.5" x14ac:dyDescent="0.2">
      <c r="A374" s="33"/>
      <c r="B374" s="130" t="s">
        <v>2188</v>
      </c>
      <c r="C374" s="130" t="s">
        <v>1887</v>
      </c>
      <c r="D374" s="131" t="s">
        <v>1888</v>
      </c>
      <c r="E374" s="132" t="s">
        <v>371</v>
      </c>
      <c r="F374" s="133">
        <v>6</v>
      </c>
      <c r="G374" s="120"/>
      <c r="H374" s="52">
        <f t="shared" si="70"/>
        <v>0</v>
      </c>
      <c r="I374" s="13"/>
      <c r="J374" s="52">
        <f t="shared" si="69"/>
        <v>0</v>
      </c>
    </row>
    <row r="375" spans="1:10" ht="22.5" x14ac:dyDescent="0.2">
      <c r="A375" s="33"/>
      <c r="B375" s="130" t="s">
        <v>2189</v>
      </c>
      <c r="C375" s="130" t="s">
        <v>1889</v>
      </c>
      <c r="D375" s="131" t="s">
        <v>1890</v>
      </c>
      <c r="E375" s="132" t="s">
        <v>371</v>
      </c>
      <c r="F375" s="133">
        <v>14</v>
      </c>
      <c r="G375" s="120"/>
      <c r="H375" s="52">
        <f t="shared" si="70"/>
        <v>0</v>
      </c>
      <c r="I375" s="13"/>
      <c r="J375" s="52">
        <f t="shared" si="69"/>
        <v>0</v>
      </c>
    </row>
    <row r="376" spans="1:10" ht="22.5" x14ac:dyDescent="0.2">
      <c r="A376" s="33"/>
      <c r="B376" s="130" t="s">
        <v>2190</v>
      </c>
      <c r="C376" s="130" t="s">
        <v>1891</v>
      </c>
      <c r="D376" s="131" t="s">
        <v>1892</v>
      </c>
      <c r="E376" s="132" t="s">
        <v>371</v>
      </c>
      <c r="F376" s="133">
        <v>6</v>
      </c>
      <c r="G376" s="120"/>
      <c r="H376" s="52">
        <f t="shared" si="70"/>
        <v>0</v>
      </c>
      <c r="I376" s="13"/>
      <c r="J376" s="52">
        <f t="shared" si="69"/>
        <v>0</v>
      </c>
    </row>
    <row r="377" spans="1:10" ht="22.5" x14ac:dyDescent="0.2">
      <c r="A377" s="33"/>
      <c r="B377" s="130" t="s">
        <v>2191</v>
      </c>
      <c r="C377" s="130" t="s">
        <v>1893</v>
      </c>
      <c r="D377" s="131" t="s">
        <v>1894</v>
      </c>
      <c r="E377" s="132" t="s">
        <v>371</v>
      </c>
      <c r="F377" s="133">
        <v>14</v>
      </c>
      <c r="G377" s="120"/>
      <c r="H377" s="52">
        <f t="shared" si="70"/>
        <v>0</v>
      </c>
      <c r="I377" s="13"/>
      <c r="J377" s="52">
        <f t="shared" si="69"/>
        <v>0</v>
      </c>
    </row>
    <row r="378" spans="1:10" ht="22.5" x14ac:dyDescent="0.2">
      <c r="A378" s="33"/>
      <c r="B378" s="130" t="s">
        <v>2192</v>
      </c>
      <c r="C378" s="130" t="s">
        <v>1895</v>
      </c>
      <c r="D378" s="131" t="s">
        <v>1896</v>
      </c>
      <c r="E378" s="132" t="s">
        <v>438</v>
      </c>
      <c r="F378" s="133">
        <v>334.87900000000002</v>
      </c>
      <c r="G378" s="120"/>
      <c r="H378" s="52">
        <f t="shared" si="70"/>
        <v>0</v>
      </c>
      <c r="I378" s="13"/>
      <c r="J378" s="52">
        <f t="shared" si="69"/>
        <v>0</v>
      </c>
    </row>
    <row r="379" spans="1:10" ht="22.5" x14ac:dyDescent="0.2">
      <c r="A379" s="33"/>
      <c r="B379" s="130" t="s">
        <v>2193</v>
      </c>
      <c r="C379" s="130" t="s">
        <v>1897</v>
      </c>
      <c r="D379" s="131" t="s">
        <v>1898</v>
      </c>
      <c r="E379" s="132" t="s">
        <v>438</v>
      </c>
      <c r="F379" s="133">
        <v>334.87900000000002</v>
      </c>
      <c r="G379" s="120"/>
      <c r="H379" s="52">
        <f t="shared" si="70"/>
        <v>0</v>
      </c>
      <c r="I379" s="13"/>
      <c r="J379" s="52">
        <f t="shared" si="69"/>
        <v>0</v>
      </c>
    </row>
    <row r="380" spans="1:10" ht="56.25" x14ac:dyDescent="0.2">
      <c r="A380" s="33"/>
      <c r="B380" s="121">
        <v>350</v>
      </c>
      <c r="C380" s="121" t="s">
        <v>1899</v>
      </c>
      <c r="D380" s="123" t="s">
        <v>1938</v>
      </c>
      <c r="E380" s="134" t="s">
        <v>438</v>
      </c>
      <c r="F380" s="135">
        <v>173.08199999999999</v>
      </c>
      <c r="G380" s="120"/>
      <c r="H380" s="52">
        <f>F380*G380*18</f>
        <v>0</v>
      </c>
      <c r="I380" s="13"/>
      <c r="J380" s="52">
        <f t="shared" si="69"/>
        <v>0</v>
      </c>
    </row>
    <row r="381" spans="1:10" ht="22.5" x14ac:dyDescent="0.2">
      <c r="A381" s="33"/>
      <c r="B381" s="130" t="s">
        <v>2194</v>
      </c>
      <c r="C381" s="130" t="s">
        <v>1901</v>
      </c>
      <c r="D381" s="131" t="s">
        <v>1902</v>
      </c>
      <c r="E381" s="132" t="s">
        <v>438</v>
      </c>
      <c r="F381" s="133">
        <v>173.08199999999999</v>
      </c>
      <c r="G381" s="120"/>
      <c r="H381" s="52">
        <f t="shared" ref="H381:H395" si="71">F381*G381</f>
        <v>0</v>
      </c>
      <c r="I381" s="13"/>
      <c r="J381" s="52">
        <f t="shared" ref="J381:J395" si="72">H381+I381</f>
        <v>0</v>
      </c>
    </row>
    <row r="382" spans="1:10" ht="22.5" x14ac:dyDescent="0.2">
      <c r="A382" s="33"/>
      <c r="B382" s="130" t="s">
        <v>2195</v>
      </c>
      <c r="C382" s="130" t="s">
        <v>1939</v>
      </c>
      <c r="D382" s="131" t="s">
        <v>1940</v>
      </c>
      <c r="E382" s="132" t="s">
        <v>411</v>
      </c>
      <c r="F382" s="133">
        <v>93.75</v>
      </c>
      <c r="G382" s="120"/>
      <c r="H382" s="52">
        <f t="shared" si="71"/>
        <v>0</v>
      </c>
      <c r="I382" s="13"/>
      <c r="J382" s="52">
        <f t="shared" si="72"/>
        <v>0</v>
      </c>
    </row>
    <row r="383" spans="1:10" ht="22.5" x14ac:dyDescent="0.2">
      <c r="A383" s="33"/>
      <c r="B383" s="130" t="s">
        <v>2196</v>
      </c>
      <c r="C383" s="130" t="s">
        <v>1941</v>
      </c>
      <c r="D383" s="131" t="s">
        <v>1942</v>
      </c>
      <c r="E383" s="132" t="s">
        <v>411</v>
      </c>
      <c r="F383" s="133">
        <v>77.7</v>
      </c>
      <c r="G383" s="120"/>
      <c r="H383" s="52">
        <f t="shared" si="71"/>
        <v>0</v>
      </c>
      <c r="I383" s="13"/>
      <c r="J383" s="52">
        <f t="shared" si="72"/>
        <v>0</v>
      </c>
    </row>
    <row r="384" spans="1:10" ht="22.5" x14ac:dyDescent="0.2">
      <c r="A384" s="33"/>
      <c r="B384" s="130" t="s">
        <v>2197</v>
      </c>
      <c r="C384" s="130" t="s">
        <v>1990</v>
      </c>
      <c r="D384" s="131" t="s">
        <v>1991</v>
      </c>
      <c r="E384" s="132" t="s">
        <v>411</v>
      </c>
      <c r="F384" s="133">
        <v>48.77</v>
      </c>
      <c r="G384" s="120"/>
      <c r="H384" s="52">
        <f t="shared" si="71"/>
        <v>0</v>
      </c>
      <c r="I384" s="13"/>
      <c r="J384" s="52">
        <f t="shared" si="72"/>
        <v>0</v>
      </c>
    </row>
    <row r="385" spans="1:10" ht="22.5" x14ac:dyDescent="0.2">
      <c r="A385" s="33"/>
      <c r="B385" s="130" t="s">
        <v>2198</v>
      </c>
      <c r="C385" s="130" t="s">
        <v>1943</v>
      </c>
      <c r="D385" s="131" t="s">
        <v>1944</v>
      </c>
      <c r="E385" s="132" t="s">
        <v>438</v>
      </c>
      <c r="F385" s="133">
        <v>5.39</v>
      </c>
      <c r="G385" s="120"/>
      <c r="H385" s="52">
        <f t="shared" si="71"/>
        <v>0</v>
      </c>
      <c r="I385" s="13"/>
      <c r="J385" s="52">
        <f t="shared" si="72"/>
        <v>0</v>
      </c>
    </row>
    <row r="386" spans="1:10" ht="22.5" x14ac:dyDescent="0.2">
      <c r="A386" s="33"/>
      <c r="B386" s="130" t="s">
        <v>2199</v>
      </c>
      <c r="C386" s="130" t="s">
        <v>1945</v>
      </c>
      <c r="D386" s="131" t="s">
        <v>1946</v>
      </c>
      <c r="E386" s="132" t="s">
        <v>1766</v>
      </c>
      <c r="F386" s="133">
        <v>11</v>
      </c>
      <c r="G386" s="120"/>
      <c r="H386" s="52">
        <f t="shared" si="71"/>
        <v>0</v>
      </c>
      <c r="I386" s="13"/>
      <c r="J386" s="52">
        <f t="shared" si="72"/>
        <v>0</v>
      </c>
    </row>
    <row r="387" spans="1:10" ht="22.5" x14ac:dyDescent="0.2">
      <c r="A387" s="33"/>
      <c r="B387" s="130" t="s">
        <v>2200</v>
      </c>
      <c r="C387" s="130" t="s">
        <v>1947</v>
      </c>
      <c r="D387" s="131" t="s">
        <v>1948</v>
      </c>
      <c r="E387" s="132" t="s">
        <v>1949</v>
      </c>
      <c r="F387" s="133">
        <v>12</v>
      </c>
      <c r="G387" s="120"/>
      <c r="H387" s="52">
        <f t="shared" si="71"/>
        <v>0</v>
      </c>
      <c r="I387" s="13"/>
      <c r="J387" s="52">
        <f t="shared" si="72"/>
        <v>0</v>
      </c>
    </row>
    <row r="388" spans="1:10" ht="33.75" x14ac:dyDescent="0.2">
      <c r="A388" s="33"/>
      <c r="B388" s="130" t="s">
        <v>2201</v>
      </c>
      <c r="C388" s="130" t="s">
        <v>1950</v>
      </c>
      <c r="D388" s="131" t="s">
        <v>1951</v>
      </c>
      <c r="E388" s="132" t="s">
        <v>1952</v>
      </c>
      <c r="F388" s="133">
        <v>25</v>
      </c>
      <c r="G388" s="120"/>
      <c r="H388" s="52">
        <f t="shared" si="71"/>
        <v>0</v>
      </c>
      <c r="I388" s="13"/>
      <c r="J388" s="52">
        <f t="shared" si="72"/>
        <v>0</v>
      </c>
    </row>
    <row r="389" spans="1:10" ht="22.5" x14ac:dyDescent="0.2">
      <c r="A389" s="33"/>
      <c r="B389" s="130" t="s">
        <v>2202</v>
      </c>
      <c r="C389" s="130" t="s">
        <v>1992</v>
      </c>
      <c r="D389" s="131" t="s">
        <v>1993</v>
      </c>
      <c r="E389" s="132" t="s">
        <v>353</v>
      </c>
      <c r="F389" s="133">
        <v>3</v>
      </c>
      <c r="G389" s="120"/>
      <c r="H389" s="52">
        <f t="shared" si="71"/>
        <v>0</v>
      </c>
      <c r="I389" s="13"/>
      <c r="J389" s="52">
        <f t="shared" si="72"/>
        <v>0</v>
      </c>
    </row>
    <row r="390" spans="1:10" ht="22.5" x14ac:dyDescent="0.2">
      <c r="A390" s="33"/>
      <c r="B390" s="130" t="s">
        <v>2203</v>
      </c>
      <c r="C390" s="130" t="s">
        <v>1953</v>
      </c>
      <c r="D390" s="131" t="s">
        <v>1954</v>
      </c>
      <c r="E390" s="132" t="s">
        <v>1920</v>
      </c>
      <c r="F390" s="133">
        <v>1</v>
      </c>
      <c r="G390" s="120"/>
      <c r="H390" s="52">
        <f t="shared" si="71"/>
        <v>0</v>
      </c>
      <c r="I390" s="13"/>
      <c r="J390" s="52">
        <f t="shared" si="72"/>
        <v>0</v>
      </c>
    </row>
    <row r="391" spans="1:10" ht="22.5" x14ac:dyDescent="0.2">
      <c r="A391" s="33"/>
      <c r="B391" s="130" t="s">
        <v>2204</v>
      </c>
      <c r="C391" s="130" t="s">
        <v>1955</v>
      </c>
      <c r="D391" s="131" t="s">
        <v>1956</v>
      </c>
      <c r="E391" s="132" t="s">
        <v>1920</v>
      </c>
      <c r="F391" s="133">
        <v>1</v>
      </c>
      <c r="G391" s="120"/>
      <c r="H391" s="52">
        <f t="shared" si="71"/>
        <v>0</v>
      </c>
      <c r="I391" s="13"/>
      <c r="J391" s="52">
        <f t="shared" si="72"/>
        <v>0</v>
      </c>
    </row>
    <row r="392" spans="1:10" ht="22.5" x14ac:dyDescent="0.2">
      <c r="A392" s="33"/>
      <c r="B392" s="130" t="s">
        <v>2205</v>
      </c>
      <c r="C392" s="130" t="s">
        <v>1994</v>
      </c>
      <c r="D392" s="131" t="s">
        <v>1995</v>
      </c>
      <c r="E392" s="132" t="s">
        <v>1920</v>
      </c>
      <c r="F392" s="133">
        <v>1</v>
      </c>
      <c r="G392" s="120"/>
      <c r="H392" s="52">
        <f t="shared" si="71"/>
        <v>0</v>
      </c>
      <c r="I392" s="13"/>
      <c r="J392" s="52">
        <f t="shared" si="72"/>
        <v>0</v>
      </c>
    </row>
    <row r="393" spans="1:10" ht="22.5" x14ac:dyDescent="0.2">
      <c r="A393" s="33"/>
      <c r="B393" s="130" t="s">
        <v>2206</v>
      </c>
      <c r="C393" s="130" t="s">
        <v>1957</v>
      </c>
      <c r="D393" s="131" t="s">
        <v>1958</v>
      </c>
      <c r="E393" s="132" t="s">
        <v>411</v>
      </c>
      <c r="F393" s="133">
        <v>-106.25</v>
      </c>
      <c r="G393" s="120"/>
      <c r="H393" s="52">
        <f t="shared" si="71"/>
        <v>0</v>
      </c>
      <c r="I393" s="13"/>
      <c r="J393" s="52">
        <f t="shared" si="72"/>
        <v>0</v>
      </c>
    </row>
    <row r="394" spans="1:10" ht="22.5" x14ac:dyDescent="0.2">
      <c r="A394" s="33"/>
      <c r="B394" s="130" t="s">
        <v>2207</v>
      </c>
      <c r="C394" s="130" t="s">
        <v>1959</v>
      </c>
      <c r="D394" s="131" t="s">
        <v>1960</v>
      </c>
      <c r="E394" s="132" t="s">
        <v>411</v>
      </c>
      <c r="F394" s="133">
        <v>-122.3</v>
      </c>
      <c r="G394" s="120"/>
      <c r="H394" s="52">
        <f t="shared" si="71"/>
        <v>0</v>
      </c>
      <c r="I394" s="13"/>
      <c r="J394" s="52">
        <f t="shared" si="72"/>
        <v>0</v>
      </c>
    </row>
    <row r="395" spans="1:10" ht="23.25" thickBot="1" x14ac:dyDescent="0.25">
      <c r="A395" s="33"/>
      <c r="B395" s="130" t="s">
        <v>2208</v>
      </c>
      <c r="C395" s="130" t="s">
        <v>1926</v>
      </c>
      <c r="D395" s="131" t="s">
        <v>1996</v>
      </c>
      <c r="E395" s="132" t="s">
        <v>411</v>
      </c>
      <c r="F395" s="133">
        <v>-151.22999999999999</v>
      </c>
      <c r="G395" s="120"/>
      <c r="H395" s="52">
        <f t="shared" si="71"/>
        <v>0</v>
      </c>
      <c r="I395" s="13"/>
      <c r="J395" s="52">
        <f t="shared" si="72"/>
        <v>0</v>
      </c>
    </row>
    <row r="396" spans="1:10" ht="13.5" thickBot="1" x14ac:dyDescent="0.25">
      <c r="A396" s="33"/>
      <c r="B396" s="97"/>
      <c r="C396" s="95"/>
      <c r="D396" s="96" t="s">
        <v>2209</v>
      </c>
      <c r="E396" s="95"/>
      <c r="F396" s="97"/>
      <c r="G396" s="10"/>
      <c r="H396" s="52">
        <f>H397</f>
        <v>0</v>
      </c>
      <c r="I396" s="13"/>
      <c r="J396" s="52">
        <f t="shared" ref="J396:J409" si="73">H396+I396</f>
        <v>0</v>
      </c>
    </row>
    <row r="397" spans="1:10" ht="13.5" thickBot="1" x14ac:dyDescent="0.25">
      <c r="A397" s="33"/>
      <c r="B397" s="98"/>
      <c r="C397" s="99"/>
      <c r="D397" s="100" t="s">
        <v>2210</v>
      </c>
      <c r="E397" s="99"/>
      <c r="F397" s="98"/>
      <c r="G397" s="10"/>
      <c r="H397" s="52">
        <f>SUM(H398:H428)</f>
        <v>0</v>
      </c>
      <c r="I397" s="13"/>
      <c r="J397" s="52">
        <f t="shared" si="73"/>
        <v>0</v>
      </c>
    </row>
    <row r="398" spans="1:10" ht="45" x14ac:dyDescent="0.2">
      <c r="A398" s="33"/>
      <c r="B398" s="130" t="s">
        <v>2211</v>
      </c>
      <c r="C398" s="130" t="s">
        <v>1877</v>
      </c>
      <c r="D398" s="131" t="s">
        <v>1878</v>
      </c>
      <c r="E398" s="132" t="s">
        <v>438</v>
      </c>
      <c r="F398" s="133">
        <v>261.78899999999999</v>
      </c>
      <c r="G398" s="120"/>
      <c r="H398" s="52">
        <f t="shared" ref="H398:H408" si="74">F398*G398</f>
        <v>0</v>
      </c>
      <c r="I398" s="13"/>
      <c r="J398" s="52">
        <f t="shared" si="73"/>
        <v>0</v>
      </c>
    </row>
    <row r="399" spans="1:10" ht="22.5" x14ac:dyDescent="0.2">
      <c r="A399" s="33"/>
      <c r="B399" s="130" t="s">
        <v>2212</v>
      </c>
      <c r="C399" s="130" t="s">
        <v>1879</v>
      </c>
      <c r="D399" s="131" t="s">
        <v>1880</v>
      </c>
      <c r="E399" s="132" t="s">
        <v>438</v>
      </c>
      <c r="F399" s="133">
        <v>46.198</v>
      </c>
      <c r="G399" s="120"/>
      <c r="H399" s="52">
        <f t="shared" si="74"/>
        <v>0</v>
      </c>
      <c r="I399" s="13"/>
      <c r="J399" s="52">
        <f t="shared" si="73"/>
        <v>0</v>
      </c>
    </row>
    <row r="400" spans="1:10" ht="33.75" x14ac:dyDescent="0.2">
      <c r="A400" s="33"/>
      <c r="B400" s="130" t="s">
        <v>2213</v>
      </c>
      <c r="C400" s="130" t="s">
        <v>1881</v>
      </c>
      <c r="D400" s="131" t="s">
        <v>1882</v>
      </c>
      <c r="E400" s="132" t="s">
        <v>358</v>
      </c>
      <c r="F400" s="133">
        <v>615.97500000000002</v>
      </c>
      <c r="G400" s="120"/>
      <c r="H400" s="52">
        <f t="shared" si="74"/>
        <v>0</v>
      </c>
      <c r="I400" s="13"/>
      <c r="J400" s="52">
        <f t="shared" si="73"/>
        <v>0</v>
      </c>
    </row>
    <row r="401" spans="1:10" ht="22.5" x14ac:dyDescent="0.2">
      <c r="A401" s="33"/>
      <c r="B401" s="130" t="s">
        <v>2214</v>
      </c>
      <c r="C401" s="130" t="s">
        <v>1883</v>
      </c>
      <c r="D401" s="131" t="s">
        <v>1884</v>
      </c>
      <c r="E401" s="132" t="s">
        <v>438</v>
      </c>
      <c r="F401" s="133">
        <v>32.25</v>
      </c>
      <c r="G401" s="120"/>
      <c r="H401" s="52">
        <f t="shared" si="74"/>
        <v>0</v>
      </c>
      <c r="I401" s="13"/>
      <c r="J401" s="52">
        <f t="shared" si="73"/>
        <v>0</v>
      </c>
    </row>
    <row r="402" spans="1:10" ht="22.5" x14ac:dyDescent="0.2">
      <c r="A402" s="33"/>
      <c r="B402" s="130" t="s">
        <v>2215</v>
      </c>
      <c r="C402" s="130" t="s">
        <v>1885</v>
      </c>
      <c r="D402" s="131" t="s">
        <v>1886</v>
      </c>
      <c r="E402" s="132" t="s">
        <v>438</v>
      </c>
      <c r="F402" s="133">
        <v>72.563000000000002</v>
      </c>
      <c r="G402" s="120"/>
      <c r="H402" s="52">
        <f t="shared" si="74"/>
        <v>0</v>
      </c>
      <c r="I402" s="13"/>
      <c r="J402" s="52">
        <f t="shared" si="73"/>
        <v>0</v>
      </c>
    </row>
    <row r="403" spans="1:10" ht="22.5" x14ac:dyDescent="0.2">
      <c r="A403" s="33"/>
      <c r="B403" s="130" t="s">
        <v>2216</v>
      </c>
      <c r="C403" s="130" t="s">
        <v>1887</v>
      </c>
      <c r="D403" s="131" t="s">
        <v>1888</v>
      </c>
      <c r="E403" s="132" t="s">
        <v>371</v>
      </c>
      <c r="F403" s="133">
        <v>2</v>
      </c>
      <c r="G403" s="120"/>
      <c r="H403" s="52">
        <f t="shared" si="74"/>
        <v>0</v>
      </c>
      <c r="I403" s="13"/>
      <c r="J403" s="52">
        <f t="shared" si="73"/>
        <v>0</v>
      </c>
    </row>
    <row r="404" spans="1:10" ht="22.5" x14ac:dyDescent="0.2">
      <c r="A404" s="33"/>
      <c r="B404" s="130" t="s">
        <v>2217</v>
      </c>
      <c r="C404" s="130" t="s">
        <v>1889</v>
      </c>
      <c r="D404" s="131" t="s">
        <v>1890</v>
      </c>
      <c r="E404" s="132" t="s">
        <v>371</v>
      </c>
      <c r="F404" s="133">
        <v>2</v>
      </c>
      <c r="G404" s="120"/>
      <c r="H404" s="52">
        <f t="shared" si="74"/>
        <v>0</v>
      </c>
      <c r="I404" s="13"/>
      <c r="J404" s="52">
        <f t="shared" si="73"/>
        <v>0</v>
      </c>
    </row>
    <row r="405" spans="1:10" ht="22.5" x14ac:dyDescent="0.2">
      <c r="A405" s="33"/>
      <c r="B405" s="130" t="s">
        <v>2218</v>
      </c>
      <c r="C405" s="130" t="s">
        <v>1891</v>
      </c>
      <c r="D405" s="131" t="s">
        <v>1892</v>
      </c>
      <c r="E405" s="132" t="s">
        <v>371</v>
      </c>
      <c r="F405" s="133">
        <v>2</v>
      </c>
      <c r="G405" s="120"/>
      <c r="H405" s="52">
        <f t="shared" si="74"/>
        <v>0</v>
      </c>
      <c r="I405" s="13"/>
      <c r="J405" s="52">
        <f t="shared" si="73"/>
        <v>0</v>
      </c>
    </row>
    <row r="406" spans="1:10" ht="22.5" x14ac:dyDescent="0.2">
      <c r="A406" s="33"/>
      <c r="B406" s="130" t="s">
        <v>2219</v>
      </c>
      <c r="C406" s="130" t="s">
        <v>1893</v>
      </c>
      <c r="D406" s="131" t="s">
        <v>1894</v>
      </c>
      <c r="E406" s="132" t="s">
        <v>371</v>
      </c>
      <c r="F406" s="133">
        <v>2</v>
      </c>
      <c r="G406" s="120"/>
      <c r="H406" s="52">
        <f t="shared" si="74"/>
        <v>0</v>
      </c>
      <c r="I406" s="13"/>
      <c r="J406" s="52">
        <f t="shared" si="73"/>
        <v>0</v>
      </c>
    </row>
    <row r="407" spans="1:10" ht="22.5" x14ac:dyDescent="0.2">
      <c r="A407" s="33"/>
      <c r="B407" s="130" t="s">
        <v>2220</v>
      </c>
      <c r="C407" s="130" t="s">
        <v>1895</v>
      </c>
      <c r="D407" s="131" t="s">
        <v>1896</v>
      </c>
      <c r="E407" s="132" t="s">
        <v>438</v>
      </c>
      <c r="F407" s="133">
        <v>203.17400000000001</v>
      </c>
      <c r="G407" s="120"/>
      <c r="H407" s="52">
        <f t="shared" si="74"/>
        <v>0</v>
      </c>
      <c r="I407" s="13"/>
      <c r="J407" s="52">
        <f t="shared" si="73"/>
        <v>0</v>
      </c>
    </row>
    <row r="408" spans="1:10" ht="22.5" x14ac:dyDescent="0.2">
      <c r="A408" s="33"/>
      <c r="B408" s="130" t="s">
        <v>2221</v>
      </c>
      <c r="C408" s="130" t="s">
        <v>1897</v>
      </c>
      <c r="D408" s="131" t="s">
        <v>1898</v>
      </c>
      <c r="E408" s="132" t="s">
        <v>438</v>
      </c>
      <c r="F408" s="133">
        <v>203.17400000000001</v>
      </c>
      <c r="G408" s="120"/>
      <c r="H408" s="52">
        <f t="shared" si="74"/>
        <v>0</v>
      </c>
      <c r="I408" s="13"/>
      <c r="J408" s="52">
        <f t="shared" si="73"/>
        <v>0</v>
      </c>
    </row>
    <row r="409" spans="1:10" ht="56.25" x14ac:dyDescent="0.2">
      <c r="A409" s="33"/>
      <c r="B409" s="121">
        <v>377</v>
      </c>
      <c r="C409" s="121" t="s">
        <v>1899</v>
      </c>
      <c r="D409" s="123" t="s">
        <v>1938</v>
      </c>
      <c r="E409" s="134" t="s">
        <v>438</v>
      </c>
      <c r="F409" s="135">
        <v>104.813</v>
      </c>
      <c r="G409" s="120"/>
      <c r="H409" s="52">
        <f>F409*G409*18</f>
        <v>0</v>
      </c>
      <c r="I409" s="13"/>
      <c r="J409" s="52">
        <f t="shared" si="73"/>
        <v>0</v>
      </c>
    </row>
    <row r="410" spans="1:10" ht="22.5" x14ac:dyDescent="0.2">
      <c r="A410" s="33"/>
      <c r="B410" s="130" t="s">
        <v>2222</v>
      </c>
      <c r="C410" s="130" t="s">
        <v>1901</v>
      </c>
      <c r="D410" s="131" t="s">
        <v>1902</v>
      </c>
      <c r="E410" s="132" t="s">
        <v>438</v>
      </c>
      <c r="F410" s="133">
        <v>104.813</v>
      </c>
      <c r="G410" s="120"/>
      <c r="H410" s="52">
        <f t="shared" ref="H410:H428" si="75">F410*G410</f>
        <v>0</v>
      </c>
      <c r="I410" s="13"/>
      <c r="J410" s="52">
        <f t="shared" ref="J410:J428" si="76">H410+I410</f>
        <v>0</v>
      </c>
    </row>
    <row r="411" spans="1:10" ht="22.5" x14ac:dyDescent="0.2">
      <c r="A411" s="33"/>
      <c r="B411" s="130" t="s">
        <v>2223</v>
      </c>
      <c r="C411" s="130" t="s">
        <v>2224</v>
      </c>
      <c r="D411" s="131" t="s">
        <v>2225</v>
      </c>
      <c r="E411" s="132" t="s">
        <v>411</v>
      </c>
      <c r="F411" s="133">
        <v>161.25</v>
      </c>
      <c r="G411" s="120"/>
      <c r="H411" s="52">
        <f t="shared" si="75"/>
        <v>0</v>
      </c>
      <c r="I411" s="13"/>
      <c r="J411" s="52">
        <f t="shared" si="76"/>
        <v>0</v>
      </c>
    </row>
    <row r="412" spans="1:10" ht="22.5" x14ac:dyDescent="0.2">
      <c r="A412" s="33"/>
      <c r="B412" s="130" t="s">
        <v>2226</v>
      </c>
      <c r="C412" s="130" t="s">
        <v>2227</v>
      </c>
      <c r="D412" s="131" t="s">
        <v>2228</v>
      </c>
      <c r="E412" s="132" t="s">
        <v>353</v>
      </c>
      <c r="F412" s="133">
        <v>1</v>
      </c>
      <c r="G412" s="120"/>
      <c r="H412" s="52">
        <f t="shared" si="75"/>
        <v>0</v>
      </c>
      <c r="I412" s="13"/>
      <c r="J412" s="52">
        <f t="shared" si="76"/>
        <v>0</v>
      </c>
    </row>
    <row r="413" spans="1:10" ht="22.5" x14ac:dyDescent="0.2">
      <c r="A413" s="33"/>
      <c r="B413" s="130" t="s">
        <v>2229</v>
      </c>
      <c r="C413" s="130" t="s">
        <v>2227</v>
      </c>
      <c r="D413" s="131" t="s">
        <v>2230</v>
      </c>
      <c r="E413" s="132" t="s">
        <v>353</v>
      </c>
      <c r="F413" s="133">
        <v>1</v>
      </c>
      <c r="G413" s="120"/>
      <c r="H413" s="52">
        <f t="shared" si="75"/>
        <v>0</v>
      </c>
      <c r="I413" s="13"/>
      <c r="J413" s="52">
        <f t="shared" si="76"/>
        <v>0</v>
      </c>
    </row>
    <row r="414" spans="1:10" ht="22.5" x14ac:dyDescent="0.2">
      <c r="A414" s="33"/>
      <c r="B414" s="130" t="s">
        <v>2231</v>
      </c>
      <c r="C414" s="130" t="s">
        <v>2227</v>
      </c>
      <c r="D414" s="131" t="s">
        <v>2232</v>
      </c>
      <c r="E414" s="132" t="s">
        <v>353</v>
      </c>
      <c r="F414" s="133">
        <v>2</v>
      </c>
      <c r="G414" s="120"/>
      <c r="H414" s="52">
        <f t="shared" si="75"/>
        <v>0</v>
      </c>
      <c r="I414" s="13"/>
      <c r="J414" s="52">
        <f t="shared" si="76"/>
        <v>0</v>
      </c>
    </row>
    <row r="415" spans="1:10" ht="22.5" x14ac:dyDescent="0.2">
      <c r="A415" s="33"/>
      <c r="B415" s="130" t="s">
        <v>2233</v>
      </c>
      <c r="C415" s="130" t="s">
        <v>2227</v>
      </c>
      <c r="D415" s="131" t="s">
        <v>2234</v>
      </c>
      <c r="E415" s="132" t="s">
        <v>353</v>
      </c>
      <c r="F415" s="133">
        <v>4</v>
      </c>
      <c r="G415" s="120"/>
      <c r="H415" s="52">
        <f t="shared" si="75"/>
        <v>0</v>
      </c>
      <c r="I415" s="13"/>
      <c r="J415" s="52">
        <f t="shared" si="76"/>
        <v>0</v>
      </c>
    </row>
    <row r="416" spans="1:10" ht="22.5" x14ac:dyDescent="0.2">
      <c r="A416" s="33"/>
      <c r="B416" s="130" t="s">
        <v>2235</v>
      </c>
      <c r="C416" s="130" t="s">
        <v>2227</v>
      </c>
      <c r="D416" s="131" t="s">
        <v>2236</v>
      </c>
      <c r="E416" s="132" t="s">
        <v>353</v>
      </c>
      <c r="F416" s="133">
        <v>1</v>
      </c>
      <c r="G416" s="120"/>
      <c r="H416" s="52">
        <f t="shared" si="75"/>
        <v>0</v>
      </c>
      <c r="I416" s="13"/>
      <c r="J416" s="52">
        <f t="shared" si="76"/>
        <v>0</v>
      </c>
    </row>
    <row r="417" spans="1:10" ht="22.5" x14ac:dyDescent="0.2">
      <c r="A417" s="33"/>
      <c r="B417" s="130" t="s">
        <v>2237</v>
      </c>
      <c r="C417" s="130" t="s">
        <v>2227</v>
      </c>
      <c r="D417" s="131" t="s">
        <v>2238</v>
      </c>
      <c r="E417" s="132" t="s">
        <v>353</v>
      </c>
      <c r="F417" s="133">
        <v>1</v>
      </c>
      <c r="G417" s="120"/>
      <c r="H417" s="52">
        <f t="shared" si="75"/>
        <v>0</v>
      </c>
      <c r="I417" s="13"/>
      <c r="J417" s="52">
        <f t="shared" si="76"/>
        <v>0</v>
      </c>
    </row>
    <row r="418" spans="1:10" ht="22.5" x14ac:dyDescent="0.2">
      <c r="A418" s="33"/>
      <c r="B418" s="130" t="s">
        <v>2239</v>
      </c>
      <c r="C418" s="130" t="s">
        <v>2227</v>
      </c>
      <c r="D418" s="131" t="s">
        <v>2240</v>
      </c>
      <c r="E418" s="132" t="s">
        <v>353</v>
      </c>
      <c r="F418" s="133">
        <v>2</v>
      </c>
      <c r="G418" s="120"/>
      <c r="H418" s="52">
        <f t="shared" si="75"/>
        <v>0</v>
      </c>
      <c r="I418" s="13"/>
      <c r="J418" s="52">
        <f t="shared" si="76"/>
        <v>0</v>
      </c>
    </row>
    <row r="419" spans="1:10" ht="22.5" x14ac:dyDescent="0.2">
      <c r="A419" s="33"/>
      <c r="B419" s="130" t="s">
        <v>2241</v>
      </c>
      <c r="C419" s="130" t="s">
        <v>2242</v>
      </c>
      <c r="D419" s="131" t="s">
        <v>2086</v>
      </c>
      <c r="E419" s="132" t="s">
        <v>371</v>
      </c>
      <c r="F419" s="133">
        <v>2</v>
      </c>
      <c r="G419" s="120"/>
      <c r="H419" s="52">
        <f t="shared" si="75"/>
        <v>0</v>
      </c>
      <c r="I419" s="13"/>
      <c r="J419" s="52">
        <f t="shared" si="76"/>
        <v>0</v>
      </c>
    </row>
    <row r="420" spans="1:10" ht="22.5" x14ac:dyDescent="0.2">
      <c r="A420" s="33"/>
      <c r="B420" s="130" t="s">
        <v>2243</v>
      </c>
      <c r="C420" s="130" t="s">
        <v>2026</v>
      </c>
      <c r="D420" s="131" t="s">
        <v>2027</v>
      </c>
      <c r="E420" s="132" t="s">
        <v>371</v>
      </c>
      <c r="F420" s="133">
        <v>2</v>
      </c>
      <c r="G420" s="120"/>
      <c r="H420" s="52">
        <f t="shared" si="75"/>
        <v>0</v>
      </c>
      <c r="I420" s="13"/>
      <c r="J420" s="52">
        <f t="shared" si="76"/>
        <v>0</v>
      </c>
    </row>
    <row r="421" spans="1:10" ht="22.5" x14ac:dyDescent="0.2">
      <c r="A421" s="33"/>
      <c r="B421" s="130" t="s">
        <v>2244</v>
      </c>
      <c r="C421" s="130" t="s">
        <v>2245</v>
      </c>
      <c r="D421" s="131" t="s">
        <v>2246</v>
      </c>
      <c r="E421" s="132" t="s">
        <v>371</v>
      </c>
      <c r="F421" s="133">
        <v>1</v>
      </c>
      <c r="G421" s="120"/>
      <c r="H421" s="52">
        <f t="shared" si="75"/>
        <v>0</v>
      </c>
      <c r="I421" s="13"/>
      <c r="J421" s="52">
        <f t="shared" si="76"/>
        <v>0</v>
      </c>
    </row>
    <row r="422" spans="1:10" ht="22.5" x14ac:dyDescent="0.2">
      <c r="A422" s="33"/>
      <c r="B422" s="130" t="s">
        <v>2247</v>
      </c>
      <c r="C422" s="130" t="s">
        <v>2028</v>
      </c>
      <c r="D422" s="131" t="s">
        <v>2029</v>
      </c>
      <c r="E422" s="132" t="s">
        <v>371</v>
      </c>
      <c r="F422" s="133">
        <v>1</v>
      </c>
      <c r="G422" s="120"/>
      <c r="H422" s="52">
        <f t="shared" si="75"/>
        <v>0</v>
      </c>
      <c r="I422" s="13"/>
      <c r="J422" s="52">
        <f t="shared" si="76"/>
        <v>0</v>
      </c>
    </row>
    <row r="423" spans="1:10" ht="33.75" x14ac:dyDescent="0.2">
      <c r="A423" s="33"/>
      <c r="B423" s="130" t="s">
        <v>2248</v>
      </c>
      <c r="C423" s="130" t="s">
        <v>1918</v>
      </c>
      <c r="D423" s="131" t="s">
        <v>1919</v>
      </c>
      <c r="E423" s="132" t="s">
        <v>1920</v>
      </c>
      <c r="F423" s="133">
        <v>1</v>
      </c>
      <c r="G423" s="120"/>
      <c r="H423" s="52">
        <f t="shared" si="75"/>
        <v>0</v>
      </c>
      <c r="I423" s="13"/>
      <c r="J423" s="52">
        <f t="shared" si="76"/>
        <v>0</v>
      </c>
    </row>
    <row r="424" spans="1:10" ht="22.5" x14ac:dyDescent="0.2">
      <c r="A424" s="33"/>
      <c r="B424" s="130" t="s">
        <v>2249</v>
      </c>
      <c r="C424" s="130" t="s">
        <v>1921</v>
      </c>
      <c r="D424" s="131" t="s">
        <v>1922</v>
      </c>
      <c r="E424" s="132" t="s">
        <v>1923</v>
      </c>
      <c r="F424" s="133">
        <v>1</v>
      </c>
      <c r="G424" s="120"/>
      <c r="H424" s="52">
        <f t="shared" si="75"/>
        <v>0</v>
      </c>
      <c r="I424" s="13"/>
      <c r="J424" s="52">
        <f t="shared" si="76"/>
        <v>0</v>
      </c>
    </row>
    <row r="425" spans="1:10" ht="22.5" x14ac:dyDescent="0.2">
      <c r="A425" s="33"/>
      <c r="B425" s="130" t="s">
        <v>2250</v>
      </c>
      <c r="C425" s="130" t="s">
        <v>1924</v>
      </c>
      <c r="D425" s="131" t="s">
        <v>1925</v>
      </c>
      <c r="E425" s="132" t="s">
        <v>1923</v>
      </c>
      <c r="F425" s="133">
        <v>1</v>
      </c>
      <c r="G425" s="120"/>
      <c r="H425" s="52">
        <f t="shared" ref="H425:H426" si="77">F425*G425</f>
        <v>0</v>
      </c>
      <c r="I425" s="13"/>
      <c r="J425" s="52">
        <f t="shared" ref="J425:J426" si="78">H425+I425</f>
        <v>0</v>
      </c>
    </row>
    <row r="426" spans="1:10" ht="33.75" x14ac:dyDescent="0.2">
      <c r="A426" s="33"/>
      <c r="B426" s="130" t="s">
        <v>2251</v>
      </c>
      <c r="C426" s="130" t="s">
        <v>1926</v>
      </c>
      <c r="D426" s="131" t="s">
        <v>1927</v>
      </c>
      <c r="E426" s="132" t="s">
        <v>411</v>
      </c>
      <c r="F426" s="133">
        <v>-38.75</v>
      </c>
      <c r="G426" s="120"/>
      <c r="H426" s="52">
        <f t="shared" si="77"/>
        <v>0</v>
      </c>
      <c r="I426" s="13"/>
      <c r="J426" s="52">
        <f t="shared" si="78"/>
        <v>0</v>
      </c>
    </row>
    <row r="427" spans="1:10" ht="22.5" x14ac:dyDescent="0.2">
      <c r="A427" s="33"/>
      <c r="B427" s="130" t="s">
        <v>2252</v>
      </c>
      <c r="C427" s="130" t="s">
        <v>1928</v>
      </c>
      <c r="D427" s="131" t="s">
        <v>1929</v>
      </c>
      <c r="E427" s="132" t="s">
        <v>411</v>
      </c>
      <c r="F427" s="133">
        <v>-38.75</v>
      </c>
      <c r="G427" s="120"/>
      <c r="H427" s="52">
        <f t="shared" si="75"/>
        <v>0</v>
      </c>
      <c r="I427" s="13"/>
      <c r="J427" s="52">
        <f t="shared" si="76"/>
        <v>0</v>
      </c>
    </row>
    <row r="428" spans="1:10" ht="23.25" thickBot="1" x14ac:dyDescent="0.25">
      <c r="A428" s="33"/>
      <c r="B428" s="130" t="s">
        <v>2253</v>
      </c>
      <c r="C428" s="130" t="s">
        <v>1928</v>
      </c>
      <c r="D428" s="131" t="s">
        <v>1930</v>
      </c>
      <c r="E428" s="132" t="s">
        <v>411</v>
      </c>
      <c r="F428" s="133">
        <v>-38.75</v>
      </c>
      <c r="G428" s="120"/>
      <c r="H428" s="52">
        <f t="shared" si="75"/>
        <v>0</v>
      </c>
      <c r="I428" s="13"/>
      <c r="J428" s="52">
        <f t="shared" si="76"/>
        <v>0</v>
      </c>
    </row>
    <row r="429" spans="1:10" ht="13.5" thickBot="1" x14ac:dyDescent="0.25">
      <c r="A429" s="33"/>
      <c r="B429" s="97"/>
      <c r="C429" s="95"/>
      <c r="D429" s="96" t="s">
        <v>2254</v>
      </c>
      <c r="E429" s="95"/>
      <c r="F429" s="97"/>
      <c r="G429" s="10"/>
      <c r="H429" s="52">
        <f>H430+H437+H451+H459+H490</f>
        <v>0</v>
      </c>
      <c r="I429" s="13"/>
      <c r="J429" s="52">
        <f t="shared" ref="J429:J436" si="79">H429+I429</f>
        <v>0</v>
      </c>
    </row>
    <row r="430" spans="1:10" ht="13.5" thickBot="1" x14ac:dyDescent="0.25">
      <c r="A430" s="33"/>
      <c r="B430" s="98"/>
      <c r="C430" s="99"/>
      <c r="D430" s="100" t="s">
        <v>2255</v>
      </c>
      <c r="E430" s="99"/>
      <c r="F430" s="98"/>
      <c r="G430" s="10"/>
      <c r="H430" s="52">
        <f>SUM(H431:H436)</f>
        <v>0</v>
      </c>
      <c r="I430" s="13"/>
      <c r="J430" s="52">
        <f t="shared" si="79"/>
        <v>0</v>
      </c>
    </row>
    <row r="431" spans="1:10" ht="33.75" x14ac:dyDescent="0.2">
      <c r="A431" s="33"/>
      <c r="B431" s="130" t="s">
        <v>2256</v>
      </c>
      <c r="C431" s="130" t="s">
        <v>1840</v>
      </c>
      <c r="D431" s="131" t="s">
        <v>2257</v>
      </c>
      <c r="E431" s="132" t="s">
        <v>371</v>
      </c>
      <c r="F431" s="133">
        <v>13</v>
      </c>
      <c r="G431" s="120"/>
      <c r="H431" s="52">
        <f t="shared" ref="H431:H436" si="80">F431*G431</f>
        <v>0</v>
      </c>
      <c r="I431" s="13"/>
      <c r="J431" s="52">
        <f t="shared" si="79"/>
        <v>0</v>
      </c>
    </row>
    <row r="432" spans="1:10" ht="33.75" x14ac:dyDescent="0.2">
      <c r="A432" s="33"/>
      <c r="B432" s="130" t="s">
        <v>2258</v>
      </c>
      <c r="C432" s="130" t="s">
        <v>1840</v>
      </c>
      <c r="D432" s="131" t="s">
        <v>2259</v>
      </c>
      <c r="E432" s="132" t="s">
        <v>371</v>
      </c>
      <c r="F432" s="133">
        <v>2</v>
      </c>
      <c r="G432" s="120"/>
      <c r="H432" s="52">
        <f t="shared" si="80"/>
        <v>0</v>
      </c>
      <c r="I432" s="13"/>
      <c r="J432" s="52">
        <f t="shared" si="79"/>
        <v>0</v>
      </c>
    </row>
    <row r="433" spans="1:10" ht="33.75" x14ac:dyDescent="0.2">
      <c r="A433" s="33"/>
      <c r="B433" s="130" t="s">
        <v>2260</v>
      </c>
      <c r="C433" s="130" t="s">
        <v>1840</v>
      </c>
      <c r="D433" s="131" t="s">
        <v>2261</v>
      </c>
      <c r="E433" s="132" t="s">
        <v>371</v>
      </c>
      <c r="F433" s="133">
        <v>2</v>
      </c>
      <c r="G433" s="120"/>
      <c r="H433" s="52">
        <f t="shared" si="80"/>
        <v>0</v>
      </c>
      <c r="I433" s="13"/>
      <c r="J433" s="52">
        <f t="shared" si="79"/>
        <v>0</v>
      </c>
    </row>
    <row r="434" spans="1:10" ht="22.5" x14ac:dyDescent="0.2">
      <c r="A434" s="33"/>
      <c r="B434" s="130" t="s">
        <v>2262</v>
      </c>
      <c r="C434" s="130" t="s">
        <v>2263</v>
      </c>
      <c r="D434" s="131" t="s">
        <v>2264</v>
      </c>
      <c r="E434" s="132" t="s">
        <v>353</v>
      </c>
      <c r="F434" s="133">
        <v>2</v>
      </c>
      <c r="G434" s="120"/>
      <c r="H434" s="52">
        <f t="shared" si="80"/>
        <v>0</v>
      </c>
      <c r="I434" s="13"/>
      <c r="J434" s="52">
        <f t="shared" si="79"/>
        <v>0</v>
      </c>
    </row>
    <row r="435" spans="1:10" ht="22.5" x14ac:dyDescent="0.2">
      <c r="A435" s="33"/>
      <c r="B435" s="130" t="s">
        <v>2265</v>
      </c>
      <c r="C435" s="130" t="s">
        <v>2014</v>
      </c>
      <c r="D435" s="131" t="s">
        <v>2266</v>
      </c>
      <c r="E435" s="132" t="s">
        <v>411</v>
      </c>
      <c r="F435" s="133">
        <v>47</v>
      </c>
      <c r="G435" s="120"/>
      <c r="H435" s="52">
        <f t="shared" si="80"/>
        <v>0</v>
      </c>
      <c r="I435" s="13"/>
      <c r="J435" s="52">
        <f t="shared" si="79"/>
        <v>0</v>
      </c>
    </row>
    <row r="436" spans="1:10" ht="23.25" thickBot="1" x14ac:dyDescent="0.25">
      <c r="A436" s="33"/>
      <c r="B436" s="130" t="s">
        <v>2267</v>
      </c>
      <c r="C436" s="130" t="s">
        <v>1903</v>
      </c>
      <c r="D436" s="131" t="s">
        <v>2268</v>
      </c>
      <c r="E436" s="132" t="s">
        <v>411</v>
      </c>
      <c r="F436" s="133">
        <v>5</v>
      </c>
      <c r="G436" s="120"/>
      <c r="H436" s="52">
        <f t="shared" si="80"/>
        <v>0</v>
      </c>
      <c r="I436" s="13"/>
      <c r="J436" s="52">
        <f t="shared" si="79"/>
        <v>0</v>
      </c>
    </row>
    <row r="437" spans="1:10" ht="13.5" thickBot="1" x14ac:dyDescent="0.25">
      <c r="A437" s="33"/>
      <c r="B437" s="98"/>
      <c r="C437" s="99"/>
      <c r="D437" s="100" t="s">
        <v>2269</v>
      </c>
      <c r="E437" s="99"/>
      <c r="F437" s="98"/>
      <c r="G437" s="10"/>
      <c r="H437" s="52">
        <f>SUM(H438:H450)</f>
        <v>0</v>
      </c>
      <c r="I437" s="13"/>
      <c r="J437" s="52">
        <f t="shared" ref="J437:J448" si="81">H437+I437</f>
        <v>0</v>
      </c>
    </row>
    <row r="438" spans="1:10" ht="22.5" x14ac:dyDescent="0.2">
      <c r="A438" s="33"/>
      <c r="B438" s="130" t="s">
        <v>2270</v>
      </c>
      <c r="C438" s="130" t="s">
        <v>2271</v>
      </c>
      <c r="D438" s="131" t="s">
        <v>2272</v>
      </c>
      <c r="E438" s="132" t="s">
        <v>371</v>
      </c>
      <c r="F438" s="133">
        <v>1</v>
      </c>
      <c r="G438" s="120"/>
      <c r="H438" s="52">
        <f t="shared" ref="H438:H448" si="82">F438*G438</f>
        <v>0</v>
      </c>
      <c r="I438" s="13"/>
      <c r="J438" s="52">
        <f t="shared" si="81"/>
        <v>0</v>
      </c>
    </row>
    <row r="439" spans="1:10" ht="22.5" x14ac:dyDescent="0.2">
      <c r="A439" s="33"/>
      <c r="B439" s="130" t="s">
        <v>2273</v>
      </c>
      <c r="C439" s="130" t="s">
        <v>2274</v>
      </c>
      <c r="D439" s="131" t="s">
        <v>2275</v>
      </c>
      <c r="E439" s="132" t="s">
        <v>411</v>
      </c>
      <c r="F439" s="133">
        <v>1</v>
      </c>
      <c r="G439" s="120"/>
      <c r="H439" s="52">
        <f t="shared" si="82"/>
        <v>0</v>
      </c>
      <c r="I439" s="13"/>
      <c r="J439" s="52">
        <f t="shared" si="81"/>
        <v>0</v>
      </c>
    </row>
    <row r="440" spans="1:10" ht="22.5" x14ac:dyDescent="0.2">
      <c r="A440" s="33"/>
      <c r="B440" s="130" t="s">
        <v>2276</v>
      </c>
      <c r="C440" s="130" t="s">
        <v>2277</v>
      </c>
      <c r="D440" s="131" t="s">
        <v>2278</v>
      </c>
      <c r="E440" s="132" t="s">
        <v>411</v>
      </c>
      <c r="F440" s="133">
        <v>17.420000000000002</v>
      </c>
      <c r="G440" s="120"/>
      <c r="H440" s="52">
        <f t="shared" si="82"/>
        <v>0</v>
      </c>
      <c r="I440" s="13"/>
      <c r="J440" s="52">
        <f t="shared" si="81"/>
        <v>0</v>
      </c>
    </row>
    <row r="441" spans="1:10" ht="22.5" x14ac:dyDescent="0.2">
      <c r="A441" s="33"/>
      <c r="B441" s="130" t="s">
        <v>2279</v>
      </c>
      <c r="C441" s="130" t="s">
        <v>2280</v>
      </c>
      <c r="D441" s="131" t="s">
        <v>2281</v>
      </c>
      <c r="E441" s="132" t="s">
        <v>411</v>
      </c>
      <c r="F441" s="133">
        <v>7.1</v>
      </c>
      <c r="G441" s="120"/>
      <c r="H441" s="52">
        <f t="shared" si="82"/>
        <v>0</v>
      </c>
      <c r="I441" s="13"/>
      <c r="J441" s="52">
        <f t="shared" si="81"/>
        <v>0</v>
      </c>
    </row>
    <row r="442" spans="1:10" ht="22.5" x14ac:dyDescent="0.2">
      <c r="A442" s="33"/>
      <c r="B442" s="130" t="s">
        <v>2282</v>
      </c>
      <c r="C442" s="130" t="s">
        <v>1903</v>
      </c>
      <c r="D442" s="131" t="s">
        <v>2268</v>
      </c>
      <c r="E442" s="132" t="s">
        <v>411</v>
      </c>
      <c r="F442" s="133">
        <v>2</v>
      </c>
      <c r="G442" s="120"/>
      <c r="H442" s="52">
        <f t="shared" si="82"/>
        <v>0</v>
      </c>
      <c r="I442" s="13"/>
      <c r="J442" s="52">
        <f t="shared" si="81"/>
        <v>0</v>
      </c>
    </row>
    <row r="443" spans="1:10" ht="22.5" x14ac:dyDescent="0.2">
      <c r="A443" s="33"/>
      <c r="B443" s="130" t="s">
        <v>2283</v>
      </c>
      <c r="C443" s="130" t="s">
        <v>2284</v>
      </c>
      <c r="D443" s="131" t="s">
        <v>2285</v>
      </c>
      <c r="E443" s="132" t="s">
        <v>353</v>
      </c>
      <c r="F443" s="133">
        <v>6</v>
      </c>
      <c r="G443" s="120"/>
      <c r="H443" s="52">
        <f t="shared" si="82"/>
        <v>0</v>
      </c>
      <c r="I443" s="13"/>
      <c r="J443" s="52">
        <f t="shared" si="81"/>
        <v>0</v>
      </c>
    </row>
    <row r="444" spans="1:10" ht="22.5" x14ac:dyDescent="0.2">
      <c r="A444" s="33"/>
      <c r="B444" s="130" t="s">
        <v>2286</v>
      </c>
      <c r="C444" s="130" t="s">
        <v>2284</v>
      </c>
      <c r="D444" s="131" t="s">
        <v>2287</v>
      </c>
      <c r="E444" s="132" t="s">
        <v>353</v>
      </c>
      <c r="F444" s="133">
        <v>2</v>
      </c>
      <c r="G444" s="120"/>
      <c r="H444" s="52">
        <f t="shared" si="82"/>
        <v>0</v>
      </c>
      <c r="I444" s="13"/>
      <c r="J444" s="52">
        <f t="shared" si="81"/>
        <v>0</v>
      </c>
    </row>
    <row r="445" spans="1:10" ht="22.5" x14ac:dyDescent="0.2">
      <c r="A445" s="33"/>
      <c r="B445" s="130" t="s">
        <v>2288</v>
      </c>
      <c r="C445" s="130" t="s">
        <v>2284</v>
      </c>
      <c r="D445" s="131" t="s">
        <v>2289</v>
      </c>
      <c r="E445" s="132" t="s">
        <v>353</v>
      </c>
      <c r="F445" s="133">
        <v>2</v>
      </c>
      <c r="G445" s="120"/>
      <c r="H445" s="52">
        <f t="shared" si="82"/>
        <v>0</v>
      </c>
      <c r="I445" s="13"/>
      <c r="J445" s="52">
        <f t="shared" si="81"/>
        <v>0</v>
      </c>
    </row>
    <row r="446" spans="1:10" ht="22.5" x14ac:dyDescent="0.2">
      <c r="A446" s="33"/>
      <c r="B446" s="130" t="s">
        <v>2290</v>
      </c>
      <c r="C446" s="130" t="s">
        <v>2291</v>
      </c>
      <c r="D446" s="131" t="s">
        <v>2292</v>
      </c>
      <c r="E446" s="132" t="s">
        <v>1911</v>
      </c>
      <c r="F446" s="133">
        <v>20</v>
      </c>
      <c r="G446" s="120"/>
      <c r="H446" s="52">
        <f t="shared" si="82"/>
        <v>0</v>
      </c>
      <c r="I446" s="13"/>
      <c r="J446" s="52">
        <f t="shared" si="81"/>
        <v>0</v>
      </c>
    </row>
    <row r="447" spans="1:10" ht="22.5" x14ac:dyDescent="0.2">
      <c r="A447" s="33"/>
      <c r="B447" s="130" t="s">
        <v>2293</v>
      </c>
      <c r="C447" s="130" t="s">
        <v>2294</v>
      </c>
      <c r="D447" s="131" t="s">
        <v>2295</v>
      </c>
      <c r="E447" s="132" t="s">
        <v>353</v>
      </c>
      <c r="F447" s="133">
        <v>1</v>
      </c>
      <c r="G447" s="120"/>
      <c r="H447" s="52">
        <f t="shared" si="82"/>
        <v>0</v>
      </c>
      <c r="I447" s="13"/>
      <c r="J447" s="52">
        <f t="shared" si="81"/>
        <v>0</v>
      </c>
    </row>
    <row r="448" spans="1:10" ht="22.5" x14ac:dyDescent="0.2">
      <c r="A448" s="33"/>
      <c r="B448" s="130" t="s">
        <v>2296</v>
      </c>
      <c r="C448" s="130" t="s">
        <v>2294</v>
      </c>
      <c r="D448" s="131" t="s">
        <v>2297</v>
      </c>
      <c r="E448" s="132" t="s">
        <v>353</v>
      </c>
      <c r="F448" s="133">
        <v>1</v>
      </c>
      <c r="G448" s="120"/>
      <c r="H448" s="52">
        <f t="shared" si="82"/>
        <v>0</v>
      </c>
      <c r="I448" s="13"/>
      <c r="J448" s="52">
        <f t="shared" si="81"/>
        <v>0</v>
      </c>
    </row>
    <row r="449" spans="1:10" ht="22.5" x14ac:dyDescent="0.2">
      <c r="A449" s="33"/>
      <c r="B449" s="130" t="s">
        <v>2298</v>
      </c>
      <c r="C449" s="130" t="s">
        <v>2299</v>
      </c>
      <c r="D449" s="131" t="s">
        <v>2300</v>
      </c>
      <c r="E449" s="132" t="s">
        <v>411</v>
      </c>
      <c r="F449" s="133">
        <v>1.5</v>
      </c>
      <c r="G449" s="120"/>
      <c r="H449" s="52">
        <f t="shared" ref="H449:H450" si="83">F449*G449</f>
        <v>0</v>
      </c>
      <c r="I449" s="13"/>
      <c r="J449" s="52">
        <f t="shared" ref="J449:J450" si="84">H449+I449</f>
        <v>0</v>
      </c>
    </row>
    <row r="450" spans="1:10" ht="34.5" thickBot="1" x14ac:dyDescent="0.25">
      <c r="A450" s="33"/>
      <c r="B450" s="130" t="s">
        <v>2301</v>
      </c>
      <c r="C450" s="130" t="s">
        <v>1840</v>
      </c>
      <c r="D450" s="131" t="s">
        <v>2302</v>
      </c>
      <c r="E450" s="132" t="s">
        <v>371</v>
      </c>
      <c r="F450" s="133">
        <v>1</v>
      </c>
      <c r="G450" s="120"/>
      <c r="H450" s="52">
        <f t="shared" si="83"/>
        <v>0</v>
      </c>
      <c r="I450" s="13"/>
      <c r="J450" s="52">
        <f t="shared" si="84"/>
        <v>0</v>
      </c>
    </row>
    <row r="451" spans="1:10" ht="13.5" thickBot="1" x14ac:dyDescent="0.25">
      <c r="A451" s="33"/>
      <c r="B451" s="98"/>
      <c r="C451" s="99"/>
      <c r="D451" s="100" t="s">
        <v>2303</v>
      </c>
      <c r="E451" s="99"/>
      <c r="F451" s="98"/>
      <c r="G451" s="10"/>
      <c r="H451" s="52">
        <f>SUM(H452:H458)</f>
        <v>0</v>
      </c>
      <c r="I451" s="13"/>
      <c r="J451" s="52">
        <f t="shared" ref="J451:J458" si="85">H451+I451</f>
        <v>0</v>
      </c>
    </row>
    <row r="452" spans="1:10" ht="22.5" x14ac:dyDescent="0.2">
      <c r="A452" s="33"/>
      <c r="B452" s="130" t="s">
        <v>2304</v>
      </c>
      <c r="C452" s="130" t="s">
        <v>2271</v>
      </c>
      <c r="D452" s="131" t="s">
        <v>2305</v>
      </c>
      <c r="E452" s="132" t="s">
        <v>371</v>
      </c>
      <c r="F452" s="133">
        <v>3</v>
      </c>
      <c r="G452" s="120"/>
      <c r="H452" s="52">
        <f t="shared" ref="H452:H458" si="86">F452*G452</f>
        <v>0</v>
      </c>
      <c r="I452" s="13"/>
      <c r="J452" s="52">
        <f t="shared" si="85"/>
        <v>0</v>
      </c>
    </row>
    <row r="453" spans="1:10" ht="22.5" x14ac:dyDescent="0.2">
      <c r="A453" s="33"/>
      <c r="B453" s="130" t="s">
        <v>2306</v>
      </c>
      <c r="C453" s="130" t="s">
        <v>2307</v>
      </c>
      <c r="D453" s="131" t="s">
        <v>2308</v>
      </c>
      <c r="E453" s="132" t="s">
        <v>371</v>
      </c>
      <c r="F453" s="133">
        <v>12</v>
      </c>
      <c r="G453" s="120"/>
      <c r="H453" s="52">
        <f t="shared" si="86"/>
        <v>0</v>
      </c>
      <c r="I453" s="13"/>
      <c r="J453" s="52">
        <f t="shared" si="85"/>
        <v>0</v>
      </c>
    </row>
    <row r="454" spans="1:10" ht="22.5" x14ac:dyDescent="0.2">
      <c r="A454" s="33"/>
      <c r="B454" s="130" t="s">
        <v>2309</v>
      </c>
      <c r="C454" s="130" t="s">
        <v>2242</v>
      </c>
      <c r="D454" s="131" t="s">
        <v>2086</v>
      </c>
      <c r="E454" s="132" t="s">
        <v>371</v>
      </c>
      <c r="F454" s="133">
        <v>4</v>
      </c>
      <c r="G454" s="120"/>
      <c r="H454" s="52">
        <f t="shared" si="86"/>
        <v>0</v>
      </c>
      <c r="I454" s="13"/>
      <c r="J454" s="52">
        <f t="shared" si="85"/>
        <v>0</v>
      </c>
    </row>
    <row r="455" spans="1:10" ht="22.5" x14ac:dyDescent="0.2">
      <c r="A455" s="33"/>
      <c r="B455" s="130" t="s">
        <v>2310</v>
      </c>
      <c r="C455" s="130" t="s">
        <v>2294</v>
      </c>
      <c r="D455" s="131" t="s">
        <v>2311</v>
      </c>
      <c r="E455" s="132" t="s">
        <v>353</v>
      </c>
      <c r="F455" s="133">
        <v>12</v>
      </c>
      <c r="G455" s="120"/>
      <c r="H455" s="52">
        <f t="shared" si="86"/>
        <v>0</v>
      </c>
      <c r="I455" s="13"/>
      <c r="J455" s="52">
        <f t="shared" si="85"/>
        <v>0</v>
      </c>
    </row>
    <row r="456" spans="1:10" ht="22.5" x14ac:dyDescent="0.2">
      <c r="A456" s="33"/>
      <c r="B456" s="130" t="s">
        <v>2312</v>
      </c>
      <c r="C456" s="130" t="s">
        <v>2294</v>
      </c>
      <c r="D456" s="131" t="s">
        <v>2313</v>
      </c>
      <c r="E456" s="132" t="s">
        <v>353</v>
      </c>
      <c r="F456" s="133">
        <v>4</v>
      </c>
      <c r="G456" s="120"/>
      <c r="H456" s="52">
        <f t="shared" si="86"/>
        <v>0</v>
      </c>
      <c r="I456" s="13"/>
      <c r="J456" s="52">
        <f t="shared" si="85"/>
        <v>0</v>
      </c>
    </row>
    <row r="457" spans="1:10" ht="22.5" x14ac:dyDescent="0.2">
      <c r="A457" s="33"/>
      <c r="B457" s="130" t="s">
        <v>2314</v>
      </c>
      <c r="C457" s="130" t="s">
        <v>2294</v>
      </c>
      <c r="D457" s="131" t="s">
        <v>2315</v>
      </c>
      <c r="E457" s="132" t="s">
        <v>353</v>
      </c>
      <c r="F457" s="133">
        <v>3</v>
      </c>
      <c r="G457" s="120"/>
      <c r="H457" s="52">
        <f t="shared" si="86"/>
        <v>0</v>
      </c>
      <c r="I457" s="13"/>
      <c r="J457" s="52">
        <f t="shared" si="85"/>
        <v>0</v>
      </c>
    </row>
    <row r="458" spans="1:10" ht="23.25" thickBot="1" x14ac:dyDescent="0.25">
      <c r="A458" s="33"/>
      <c r="B458" s="130" t="s">
        <v>2316</v>
      </c>
      <c r="C458" s="130" t="s">
        <v>2317</v>
      </c>
      <c r="D458" s="131" t="s">
        <v>2318</v>
      </c>
      <c r="E458" s="132" t="s">
        <v>411</v>
      </c>
      <c r="F458" s="133">
        <v>4.5</v>
      </c>
      <c r="G458" s="120"/>
      <c r="H458" s="52">
        <f t="shared" si="86"/>
        <v>0</v>
      </c>
      <c r="I458" s="13"/>
      <c r="J458" s="52">
        <f t="shared" si="85"/>
        <v>0</v>
      </c>
    </row>
    <row r="459" spans="1:10" ht="13.5" thickBot="1" x14ac:dyDescent="0.25">
      <c r="A459" s="33"/>
      <c r="B459" s="98"/>
      <c r="C459" s="99"/>
      <c r="D459" s="100" t="s">
        <v>2319</v>
      </c>
      <c r="E459" s="99"/>
      <c r="F459" s="98"/>
      <c r="G459" s="10"/>
      <c r="H459" s="52">
        <f>SUM(H460:H489)</f>
        <v>0</v>
      </c>
      <c r="I459" s="13"/>
      <c r="J459" s="52">
        <f t="shared" ref="J459:J470" si="87">H459+I459</f>
        <v>0</v>
      </c>
    </row>
    <row r="460" spans="1:10" ht="22.5" x14ac:dyDescent="0.2">
      <c r="A460" s="33"/>
      <c r="B460" s="130" t="s">
        <v>2320</v>
      </c>
      <c r="C460" s="130" t="s">
        <v>2321</v>
      </c>
      <c r="D460" s="131" t="s">
        <v>2322</v>
      </c>
      <c r="E460" s="132" t="s">
        <v>411</v>
      </c>
      <c r="F460" s="133">
        <v>9.35</v>
      </c>
      <c r="G460" s="120"/>
      <c r="H460" s="52">
        <f t="shared" ref="H460:H470" si="88">F460*G460</f>
        <v>0</v>
      </c>
      <c r="I460" s="13"/>
      <c r="J460" s="52">
        <f t="shared" si="87"/>
        <v>0</v>
      </c>
    </row>
    <row r="461" spans="1:10" ht="22.5" x14ac:dyDescent="0.2">
      <c r="A461" s="33"/>
      <c r="B461" s="130" t="s">
        <v>2323</v>
      </c>
      <c r="C461" s="130" t="s">
        <v>2014</v>
      </c>
      <c r="D461" s="131" t="s">
        <v>2266</v>
      </c>
      <c r="E461" s="132" t="s">
        <v>411</v>
      </c>
      <c r="F461" s="133">
        <v>5.8</v>
      </c>
      <c r="G461" s="120"/>
      <c r="H461" s="52">
        <f t="shared" si="88"/>
        <v>0</v>
      </c>
      <c r="I461" s="13"/>
      <c r="J461" s="52">
        <f t="shared" si="87"/>
        <v>0</v>
      </c>
    </row>
    <row r="462" spans="1:10" ht="22.5" x14ac:dyDescent="0.2">
      <c r="A462" s="33"/>
      <c r="B462" s="130" t="s">
        <v>2324</v>
      </c>
      <c r="C462" s="130" t="s">
        <v>2280</v>
      </c>
      <c r="D462" s="131" t="s">
        <v>2281</v>
      </c>
      <c r="E462" s="132" t="s">
        <v>411</v>
      </c>
      <c r="F462" s="133">
        <v>4.91</v>
      </c>
      <c r="G462" s="120"/>
      <c r="H462" s="52">
        <f t="shared" si="88"/>
        <v>0</v>
      </c>
      <c r="I462" s="13"/>
      <c r="J462" s="52">
        <f t="shared" si="87"/>
        <v>0</v>
      </c>
    </row>
    <row r="463" spans="1:10" ht="22.5" x14ac:dyDescent="0.2">
      <c r="A463" s="33"/>
      <c r="B463" s="130" t="s">
        <v>1111</v>
      </c>
      <c r="C463" s="130" t="s">
        <v>1903</v>
      </c>
      <c r="D463" s="131" t="s">
        <v>1965</v>
      </c>
      <c r="E463" s="132" t="s">
        <v>411</v>
      </c>
      <c r="F463" s="133">
        <v>13.2</v>
      </c>
      <c r="G463" s="120"/>
      <c r="H463" s="52">
        <f t="shared" si="88"/>
        <v>0</v>
      </c>
      <c r="I463" s="13"/>
      <c r="J463" s="52">
        <f t="shared" si="87"/>
        <v>0</v>
      </c>
    </row>
    <row r="464" spans="1:10" ht="22.5" x14ac:dyDescent="0.2">
      <c r="A464" s="33"/>
      <c r="B464" s="130" t="s">
        <v>1114</v>
      </c>
      <c r="C464" s="130" t="s">
        <v>1903</v>
      </c>
      <c r="D464" s="131" t="s">
        <v>2325</v>
      </c>
      <c r="E464" s="132" t="s">
        <v>411</v>
      </c>
      <c r="F464" s="133">
        <v>1.7</v>
      </c>
      <c r="G464" s="120"/>
      <c r="H464" s="52">
        <f t="shared" si="88"/>
        <v>0</v>
      </c>
      <c r="I464" s="13"/>
      <c r="J464" s="52">
        <f t="shared" si="87"/>
        <v>0</v>
      </c>
    </row>
    <row r="465" spans="1:10" ht="22.5" x14ac:dyDescent="0.2">
      <c r="A465" s="33"/>
      <c r="B465" s="130" t="s">
        <v>1117</v>
      </c>
      <c r="C465" s="130" t="s">
        <v>2284</v>
      </c>
      <c r="D465" s="131" t="s">
        <v>2326</v>
      </c>
      <c r="E465" s="132" t="s">
        <v>353</v>
      </c>
      <c r="F465" s="133">
        <v>4</v>
      </c>
      <c r="G465" s="120"/>
      <c r="H465" s="52">
        <f t="shared" si="88"/>
        <v>0</v>
      </c>
      <c r="I465" s="13"/>
      <c r="J465" s="52">
        <f t="shared" si="87"/>
        <v>0</v>
      </c>
    </row>
    <row r="466" spans="1:10" ht="22.5" x14ac:dyDescent="0.2">
      <c r="A466" s="33"/>
      <c r="B466" s="130" t="s">
        <v>1121</v>
      </c>
      <c r="C466" s="130" t="s">
        <v>2284</v>
      </c>
      <c r="D466" s="131" t="s">
        <v>2327</v>
      </c>
      <c r="E466" s="132" t="s">
        <v>353</v>
      </c>
      <c r="F466" s="133">
        <v>2</v>
      </c>
      <c r="G466" s="120"/>
      <c r="H466" s="52">
        <f t="shared" si="88"/>
        <v>0</v>
      </c>
      <c r="I466" s="13"/>
      <c r="J466" s="52">
        <f t="shared" si="87"/>
        <v>0</v>
      </c>
    </row>
    <row r="467" spans="1:10" ht="22.5" x14ac:dyDescent="0.2">
      <c r="A467" s="33"/>
      <c r="B467" s="130" t="s">
        <v>1128</v>
      </c>
      <c r="C467" s="130" t="s">
        <v>2018</v>
      </c>
      <c r="D467" s="131" t="s">
        <v>2328</v>
      </c>
      <c r="E467" s="132" t="s">
        <v>353</v>
      </c>
      <c r="F467" s="133">
        <v>10</v>
      </c>
      <c r="G467" s="120"/>
      <c r="H467" s="52">
        <f t="shared" si="88"/>
        <v>0</v>
      </c>
      <c r="I467" s="13"/>
      <c r="J467" s="52">
        <f t="shared" si="87"/>
        <v>0</v>
      </c>
    </row>
    <row r="468" spans="1:10" ht="22.5" x14ac:dyDescent="0.2">
      <c r="A468" s="33"/>
      <c r="B468" s="130" t="s">
        <v>1131</v>
      </c>
      <c r="C468" s="130" t="s">
        <v>1906</v>
      </c>
      <c r="D468" s="131" t="s">
        <v>2329</v>
      </c>
      <c r="E468" s="132" t="s">
        <v>353</v>
      </c>
      <c r="F468" s="133">
        <v>4</v>
      </c>
      <c r="G468" s="120"/>
      <c r="H468" s="52">
        <f t="shared" si="88"/>
        <v>0</v>
      </c>
      <c r="I468" s="13"/>
      <c r="J468" s="52">
        <f t="shared" si="87"/>
        <v>0</v>
      </c>
    </row>
    <row r="469" spans="1:10" ht="22.5" x14ac:dyDescent="0.2">
      <c r="A469" s="33"/>
      <c r="B469" s="130" t="s">
        <v>1134</v>
      </c>
      <c r="C469" s="130" t="s">
        <v>1906</v>
      </c>
      <c r="D469" s="131" t="s">
        <v>2330</v>
      </c>
      <c r="E469" s="132" t="s">
        <v>353</v>
      </c>
      <c r="F469" s="133">
        <v>3</v>
      </c>
      <c r="G469" s="120"/>
      <c r="H469" s="52">
        <f t="shared" si="88"/>
        <v>0</v>
      </c>
      <c r="I469" s="13"/>
      <c r="J469" s="52">
        <f t="shared" si="87"/>
        <v>0</v>
      </c>
    </row>
    <row r="470" spans="1:10" ht="22.5" x14ac:dyDescent="0.2">
      <c r="A470" s="33"/>
      <c r="B470" s="130" t="s">
        <v>1136</v>
      </c>
      <c r="C470" s="130" t="s">
        <v>1906</v>
      </c>
      <c r="D470" s="131" t="s">
        <v>2331</v>
      </c>
      <c r="E470" s="132" t="s">
        <v>353</v>
      </c>
      <c r="F470" s="133">
        <v>2</v>
      </c>
      <c r="G470" s="120"/>
      <c r="H470" s="52">
        <f t="shared" si="88"/>
        <v>0</v>
      </c>
      <c r="I470" s="13"/>
      <c r="J470" s="52">
        <f t="shared" si="87"/>
        <v>0</v>
      </c>
    </row>
    <row r="471" spans="1:10" ht="22.5" x14ac:dyDescent="0.2">
      <c r="A471" s="33"/>
      <c r="B471" s="130" t="s">
        <v>1140</v>
      </c>
      <c r="C471" s="130" t="s">
        <v>1906</v>
      </c>
      <c r="D471" s="131" t="s">
        <v>2332</v>
      </c>
      <c r="E471" s="132" t="s">
        <v>353</v>
      </c>
      <c r="F471" s="133">
        <v>1</v>
      </c>
      <c r="G471" s="120"/>
      <c r="H471" s="52">
        <f t="shared" ref="H471:H489" si="89">F471*G471</f>
        <v>0</v>
      </c>
      <c r="I471" s="13"/>
      <c r="J471" s="52">
        <f t="shared" ref="J471:J489" si="90">H471+I471</f>
        <v>0</v>
      </c>
    </row>
    <row r="472" spans="1:10" ht="22.5" x14ac:dyDescent="0.2">
      <c r="A472" s="33"/>
      <c r="B472" s="130" t="s">
        <v>1144</v>
      </c>
      <c r="C472" s="130" t="s">
        <v>1906</v>
      </c>
      <c r="D472" s="131" t="s">
        <v>2333</v>
      </c>
      <c r="E472" s="132" t="s">
        <v>353</v>
      </c>
      <c r="F472" s="133">
        <v>1</v>
      </c>
      <c r="G472" s="120"/>
      <c r="H472" s="52">
        <f t="shared" si="89"/>
        <v>0</v>
      </c>
      <c r="I472" s="13"/>
      <c r="J472" s="52">
        <f t="shared" si="90"/>
        <v>0</v>
      </c>
    </row>
    <row r="473" spans="1:10" ht="22.5" x14ac:dyDescent="0.2">
      <c r="A473" s="33"/>
      <c r="B473" s="130" t="s">
        <v>1152</v>
      </c>
      <c r="C473" s="130" t="s">
        <v>1906</v>
      </c>
      <c r="D473" s="131" t="s">
        <v>2334</v>
      </c>
      <c r="E473" s="132" t="s">
        <v>353</v>
      </c>
      <c r="F473" s="133">
        <v>1</v>
      </c>
      <c r="G473" s="120"/>
      <c r="H473" s="52">
        <f t="shared" si="89"/>
        <v>0</v>
      </c>
      <c r="I473" s="13"/>
      <c r="J473" s="52">
        <f t="shared" si="90"/>
        <v>0</v>
      </c>
    </row>
    <row r="474" spans="1:10" ht="22.5" x14ac:dyDescent="0.2">
      <c r="A474" s="33"/>
      <c r="B474" s="130" t="s">
        <v>1156</v>
      </c>
      <c r="C474" s="130" t="s">
        <v>2335</v>
      </c>
      <c r="D474" s="131" t="s">
        <v>2336</v>
      </c>
      <c r="E474" s="132" t="s">
        <v>1911</v>
      </c>
      <c r="F474" s="133">
        <v>12</v>
      </c>
      <c r="G474" s="120"/>
      <c r="H474" s="52">
        <f t="shared" si="89"/>
        <v>0</v>
      </c>
      <c r="I474" s="13"/>
      <c r="J474" s="52">
        <f t="shared" si="90"/>
        <v>0</v>
      </c>
    </row>
    <row r="475" spans="1:10" ht="22.5" x14ac:dyDescent="0.2">
      <c r="A475" s="33"/>
      <c r="B475" s="130" t="s">
        <v>1161</v>
      </c>
      <c r="C475" s="130" t="s">
        <v>2024</v>
      </c>
      <c r="D475" s="131" t="s">
        <v>2025</v>
      </c>
      <c r="E475" s="132" t="s">
        <v>1911</v>
      </c>
      <c r="F475" s="133">
        <v>20</v>
      </c>
      <c r="G475" s="120"/>
      <c r="H475" s="52">
        <f t="shared" si="89"/>
        <v>0</v>
      </c>
      <c r="I475" s="13"/>
      <c r="J475" s="52">
        <f t="shared" si="90"/>
        <v>0</v>
      </c>
    </row>
    <row r="476" spans="1:10" ht="22.5" x14ac:dyDescent="0.2">
      <c r="A476" s="33"/>
      <c r="B476" s="130" t="s">
        <v>1168</v>
      </c>
      <c r="C476" s="130" t="s">
        <v>2337</v>
      </c>
      <c r="D476" s="131" t="s">
        <v>2338</v>
      </c>
      <c r="E476" s="132" t="s">
        <v>1911</v>
      </c>
      <c r="F476" s="133">
        <v>13</v>
      </c>
      <c r="G476" s="120"/>
      <c r="H476" s="52">
        <f t="shared" si="89"/>
        <v>0</v>
      </c>
      <c r="I476" s="13"/>
      <c r="J476" s="52">
        <f t="shared" si="90"/>
        <v>0</v>
      </c>
    </row>
    <row r="477" spans="1:10" ht="22.5" x14ac:dyDescent="0.2">
      <c r="A477" s="33"/>
      <c r="B477" s="130" t="s">
        <v>1170</v>
      </c>
      <c r="C477" s="130" t="s">
        <v>1912</v>
      </c>
      <c r="D477" s="131" t="s">
        <v>1970</v>
      </c>
      <c r="E477" s="132" t="s">
        <v>1911</v>
      </c>
      <c r="F477" s="133">
        <v>1</v>
      </c>
      <c r="G477" s="120"/>
      <c r="H477" s="52">
        <f t="shared" si="89"/>
        <v>0</v>
      </c>
      <c r="I477" s="13"/>
      <c r="J477" s="52">
        <f t="shared" si="90"/>
        <v>0</v>
      </c>
    </row>
    <row r="478" spans="1:10" ht="22.5" x14ac:dyDescent="0.2">
      <c r="A478" s="33"/>
      <c r="B478" s="130" t="s">
        <v>1176</v>
      </c>
      <c r="C478" s="130" t="s">
        <v>1912</v>
      </c>
      <c r="D478" s="131" t="s">
        <v>1971</v>
      </c>
      <c r="E478" s="132" t="s">
        <v>1911</v>
      </c>
      <c r="F478" s="133">
        <v>15</v>
      </c>
      <c r="G478" s="120"/>
      <c r="H478" s="52">
        <f t="shared" si="89"/>
        <v>0</v>
      </c>
      <c r="I478" s="13"/>
      <c r="J478" s="52">
        <f t="shared" si="90"/>
        <v>0</v>
      </c>
    </row>
    <row r="479" spans="1:10" ht="22.5" x14ac:dyDescent="0.2">
      <c r="A479" s="33"/>
      <c r="B479" s="130" t="s">
        <v>1178</v>
      </c>
      <c r="C479" s="130" t="s">
        <v>2026</v>
      </c>
      <c r="D479" s="131" t="s">
        <v>2027</v>
      </c>
      <c r="E479" s="132" t="s">
        <v>371</v>
      </c>
      <c r="F479" s="133">
        <v>1</v>
      </c>
      <c r="G479" s="120"/>
      <c r="H479" s="52">
        <f t="shared" si="89"/>
        <v>0</v>
      </c>
      <c r="I479" s="13"/>
      <c r="J479" s="52">
        <f t="shared" si="90"/>
        <v>0</v>
      </c>
    </row>
    <row r="480" spans="1:10" ht="22.5" x14ac:dyDescent="0.2">
      <c r="A480" s="33"/>
      <c r="B480" s="130" t="s">
        <v>1180</v>
      </c>
      <c r="C480" s="130" t="s">
        <v>2018</v>
      </c>
      <c r="D480" s="131" t="s">
        <v>2339</v>
      </c>
      <c r="E480" s="132" t="s">
        <v>353</v>
      </c>
      <c r="F480" s="133">
        <v>1</v>
      </c>
      <c r="G480" s="120"/>
      <c r="H480" s="52">
        <f t="shared" si="89"/>
        <v>0</v>
      </c>
      <c r="I480" s="13"/>
      <c r="J480" s="52">
        <f t="shared" si="90"/>
        <v>0</v>
      </c>
    </row>
    <row r="481" spans="1:10" ht="22.5" x14ac:dyDescent="0.2">
      <c r="A481" s="33"/>
      <c r="B481" s="130" t="s">
        <v>1182</v>
      </c>
      <c r="C481" s="130" t="s">
        <v>1906</v>
      </c>
      <c r="D481" s="131" t="s">
        <v>2340</v>
      </c>
      <c r="E481" s="132" t="s">
        <v>353</v>
      </c>
      <c r="F481" s="133">
        <v>2</v>
      </c>
      <c r="G481" s="120"/>
      <c r="H481" s="52">
        <f t="shared" si="89"/>
        <v>0</v>
      </c>
      <c r="I481" s="13"/>
      <c r="J481" s="52">
        <f t="shared" si="90"/>
        <v>0</v>
      </c>
    </row>
    <row r="482" spans="1:10" ht="22.5" x14ac:dyDescent="0.2">
      <c r="A482" s="33"/>
      <c r="B482" s="130" t="s">
        <v>1185</v>
      </c>
      <c r="C482" s="130" t="s">
        <v>1976</v>
      </c>
      <c r="D482" s="131" t="s">
        <v>2341</v>
      </c>
      <c r="E482" s="132" t="s">
        <v>353</v>
      </c>
      <c r="F482" s="133">
        <v>2</v>
      </c>
      <c r="G482" s="120"/>
      <c r="H482" s="52">
        <f t="shared" si="89"/>
        <v>0</v>
      </c>
      <c r="I482" s="13"/>
      <c r="J482" s="52">
        <f t="shared" si="90"/>
        <v>0</v>
      </c>
    </row>
    <row r="483" spans="1:10" ht="22.5" x14ac:dyDescent="0.2">
      <c r="A483" s="33"/>
      <c r="B483" s="130" t="s">
        <v>1188</v>
      </c>
      <c r="C483" s="130" t="s">
        <v>1983</v>
      </c>
      <c r="D483" s="131" t="s">
        <v>2342</v>
      </c>
      <c r="E483" s="132" t="s">
        <v>353</v>
      </c>
      <c r="F483" s="133">
        <v>1</v>
      </c>
      <c r="G483" s="120"/>
      <c r="H483" s="52">
        <f t="shared" si="89"/>
        <v>0</v>
      </c>
      <c r="I483" s="13"/>
      <c r="J483" s="52">
        <f t="shared" si="90"/>
        <v>0</v>
      </c>
    </row>
    <row r="484" spans="1:10" ht="22.5" x14ac:dyDescent="0.2">
      <c r="A484" s="33"/>
      <c r="B484" s="130" t="s">
        <v>1191</v>
      </c>
      <c r="C484" s="130" t="s">
        <v>2343</v>
      </c>
      <c r="D484" s="131" t="s">
        <v>2344</v>
      </c>
      <c r="E484" s="132" t="s">
        <v>353</v>
      </c>
      <c r="F484" s="133">
        <v>3</v>
      </c>
      <c r="G484" s="120"/>
      <c r="H484" s="52">
        <f t="shared" si="89"/>
        <v>0</v>
      </c>
      <c r="I484" s="13"/>
      <c r="J484" s="52">
        <f t="shared" si="90"/>
        <v>0</v>
      </c>
    </row>
    <row r="485" spans="1:10" ht="22.5" x14ac:dyDescent="0.2">
      <c r="A485" s="33"/>
      <c r="B485" s="130" t="s">
        <v>1194</v>
      </c>
      <c r="C485" s="130" t="s">
        <v>2345</v>
      </c>
      <c r="D485" s="131" t="s">
        <v>2346</v>
      </c>
      <c r="E485" s="132" t="s">
        <v>353</v>
      </c>
      <c r="F485" s="133">
        <v>1</v>
      </c>
      <c r="G485" s="120"/>
      <c r="H485" s="52">
        <f t="shared" si="89"/>
        <v>0</v>
      </c>
      <c r="I485" s="13"/>
      <c r="J485" s="52">
        <f t="shared" si="90"/>
        <v>0</v>
      </c>
    </row>
    <row r="486" spans="1:10" ht="22.5" x14ac:dyDescent="0.2">
      <c r="A486" s="33"/>
      <c r="B486" s="130" t="s">
        <v>1197</v>
      </c>
      <c r="C486" s="130" t="s">
        <v>1976</v>
      </c>
      <c r="D486" s="131" t="s">
        <v>2347</v>
      </c>
      <c r="E486" s="132" t="s">
        <v>353</v>
      </c>
      <c r="F486" s="133">
        <v>1</v>
      </c>
      <c r="G486" s="120"/>
      <c r="H486" s="52">
        <f t="shared" si="89"/>
        <v>0</v>
      </c>
      <c r="I486" s="13"/>
      <c r="J486" s="52">
        <f t="shared" si="90"/>
        <v>0</v>
      </c>
    </row>
    <row r="487" spans="1:10" ht="22.5" x14ac:dyDescent="0.2">
      <c r="A487" s="33"/>
      <c r="B487" s="130" t="s">
        <v>1199</v>
      </c>
      <c r="C487" s="130" t="s">
        <v>2348</v>
      </c>
      <c r="D487" s="131" t="s">
        <v>2349</v>
      </c>
      <c r="E487" s="132" t="s">
        <v>353</v>
      </c>
      <c r="F487" s="133">
        <v>4</v>
      </c>
      <c r="G487" s="120"/>
      <c r="H487" s="52">
        <f t="shared" si="89"/>
        <v>0</v>
      </c>
      <c r="I487" s="13"/>
      <c r="J487" s="52">
        <f t="shared" si="90"/>
        <v>0</v>
      </c>
    </row>
    <row r="488" spans="1:10" ht="22.5" x14ac:dyDescent="0.2">
      <c r="A488" s="33"/>
      <c r="B488" s="130" t="s">
        <v>1201</v>
      </c>
      <c r="C488" s="130" t="s">
        <v>2350</v>
      </c>
      <c r="D488" s="131" t="s">
        <v>2351</v>
      </c>
      <c r="E488" s="132" t="s">
        <v>411</v>
      </c>
      <c r="F488" s="133">
        <v>8.15</v>
      </c>
      <c r="G488" s="120"/>
      <c r="H488" s="52">
        <f t="shared" si="89"/>
        <v>0</v>
      </c>
      <c r="I488" s="13"/>
      <c r="J488" s="52">
        <f t="shared" si="90"/>
        <v>0</v>
      </c>
    </row>
    <row r="489" spans="1:10" ht="23.25" thickBot="1" x14ac:dyDescent="0.25">
      <c r="A489" s="33"/>
      <c r="B489" s="130" t="s">
        <v>1204</v>
      </c>
      <c r="C489" s="130" t="s">
        <v>2294</v>
      </c>
      <c r="D489" s="131" t="s">
        <v>2352</v>
      </c>
      <c r="E489" s="132" t="s">
        <v>353</v>
      </c>
      <c r="F489" s="133">
        <v>2</v>
      </c>
      <c r="G489" s="120"/>
      <c r="H489" s="52">
        <f t="shared" si="89"/>
        <v>0</v>
      </c>
      <c r="I489" s="13"/>
      <c r="J489" s="52">
        <f t="shared" si="90"/>
        <v>0</v>
      </c>
    </row>
    <row r="490" spans="1:10" ht="13.5" thickBot="1" x14ac:dyDescent="0.25">
      <c r="A490" s="33"/>
      <c r="B490" s="98"/>
      <c r="C490" s="99"/>
      <c r="D490" s="100" t="s">
        <v>2353</v>
      </c>
      <c r="E490" s="99"/>
      <c r="F490" s="98"/>
      <c r="G490" s="10"/>
      <c r="H490" s="52">
        <f>SUM(H491:H533)</f>
        <v>0</v>
      </c>
      <c r="I490" s="13"/>
      <c r="J490" s="52">
        <f t="shared" ref="J490:J503" si="91">H490+I490</f>
        <v>0</v>
      </c>
    </row>
    <row r="491" spans="1:10" ht="45" x14ac:dyDescent="0.2">
      <c r="A491" s="33"/>
      <c r="B491" s="130" t="s">
        <v>1207</v>
      </c>
      <c r="C491" s="130" t="s">
        <v>1877</v>
      </c>
      <c r="D491" s="131" t="s">
        <v>1878</v>
      </c>
      <c r="E491" s="132" t="s">
        <v>438</v>
      </c>
      <c r="F491" s="133">
        <v>4735.2110000000002</v>
      </c>
      <c r="G491" s="120"/>
      <c r="H491" s="52">
        <f t="shared" ref="H491:H502" si="92">F491*G491</f>
        <v>0</v>
      </c>
      <c r="I491" s="13"/>
      <c r="J491" s="52">
        <f t="shared" si="91"/>
        <v>0</v>
      </c>
    </row>
    <row r="492" spans="1:10" ht="22.5" x14ac:dyDescent="0.2">
      <c r="A492" s="33"/>
      <c r="B492" s="130" t="s">
        <v>1211</v>
      </c>
      <c r="C492" s="130" t="s">
        <v>1879</v>
      </c>
      <c r="D492" s="131" t="s">
        <v>1880</v>
      </c>
      <c r="E492" s="132" t="s">
        <v>438</v>
      </c>
      <c r="F492" s="133">
        <v>835.62400000000002</v>
      </c>
      <c r="G492" s="120"/>
      <c r="H492" s="52">
        <f t="shared" si="92"/>
        <v>0</v>
      </c>
      <c r="I492" s="13"/>
      <c r="J492" s="52">
        <f t="shared" si="91"/>
        <v>0</v>
      </c>
    </row>
    <row r="493" spans="1:10" ht="33.75" x14ac:dyDescent="0.2">
      <c r="A493" s="33"/>
      <c r="B493" s="130" t="s">
        <v>1214</v>
      </c>
      <c r="C493" s="130" t="s">
        <v>1932</v>
      </c>
      <c r="D493" s="131" t="s">
        <v>1933</v>
      </c>
      <c r="E493" s="132" t="s">
        <v>358</v>
      </c>
      <c r="F493" s="133">
        <v>2417.2930000000001</v>
      </c>
      <c r="G493" s="120"/>
      <c r="H493" s="52">
        <f t="shared" si="92"/>
        <v>0</v>
      </c>
      <c r="I493" s="13"/>
      <c r="J493" s="52">
        <f t="shared" si="91"/>
        <v>0</v>
      </c>
    </row>
    <row r="494" spans="1:10" ht="33.75" x14ac:dyDescent="0.2">
      <c r="A494" s="33"/>
      <c r="B494" s="130" t="s">
        <v>1217</v>
      </c>
      <c r="C494" s="130" t="s">
        <v>1881</v>
      </c>
      <c r="D494" s="131" t="s">
        <v>1882</v>
      </c>
      <c r="E494" s="132" t="s">
        <v>358</v>
      </c>
      <c r="F494" s="133">
        <v>8724.39</v>
      </c>
      <c r="G494" s="120"/>
      <c r="H494" s="52">
        <f t="shared" si="92"/>
        <v>0</v>
      </c>
      <c r="I494" s="13"/>
      <c r="J494" s="52">
        <f t="shared" si="91"/>
        <v>0</v>
      </c>
    </row>
    <row r="495" spans="1:10" ht="22.5" x14ac:dyDescent="0.2">
      <c r="A495" s="33"/>
      <c r="B495" s="130" t="s">
        <v>1219</v>
      </c>
      <c r="C495" s="130" t="s">
        <v>1883</v>
      </c>
      <c r="D495" s="131" t="s">
        <v>1884</v>
      </c>
      <c r="E495" s="132" t="s">
        <v>438</v>
      </c>
      <c r="F495" s="133">
        <v>539.08199999999999</v>
      </c>
      <c r="G495" s="120"/>
      <c r="H495" s="52">
        <f t="shared" si="92"/>
        <v>0</v>
      </c>
      <c r="I495" s="13"/>
      <c r="J495" s="52">
        <f t="shared" si="91"/>
        <v>0</v>
      </c>
    </row>
    <row r="496" spans="1:10" ht="22.5" x14ac:dyDescent="0.2">
      <c r="A496" s="33"/>
      <c r="B496" s="130" t="s">
        <v>1221</v>
      </c>
      <c r="C496" s="130" t="s">
        <v>1885</v>
      </c>
      <c r="D496" s="131" t="s">
        <v>1886</v>
      </c>
      <c r="E496" s="132" t="s">
        <v>438</v>
      </c>
      <c r="F496" s="133">
        <v>1285.7539999999999</v>
      </c>
      <c r="G496" s="120"/>
      <c r="H496" s="52">
        <f t="shared" si="92"/>
        <v>0</v>
      </c>
      <c r="I496" s="13"/>
      <c r="J496" s="52">
        <f t="shared" si="91"/>
        <v>0</v>
      </c>
    </row>
    <row r="497" spans="1:10" ht="22.5" x14ac:dyDescent="0.2">
      <c r="A497" s="33"/>
      <c r="B497" s="130" t="s">
        <v>1228</v>
      </c>
      <c r="C497" s="130" t="s">
        <v>1887</v>
      </c>
      <c r="D497" s="131" t="s">
        <v>1888</v>
      </c>
      <c r="E497" s="132" t="s">
        <v>371</v>
      </c>
      <c r="F497" s="133">
        <v>92</v>
      </c>
      <c r="G497" s="120"/>
      <c r="H497" s="52">
        <f t="shared" si="92"/>
        <v>0</v>
      </c>
      <c r="I497" s="13"/>
      <c r="J497" s="52">
        <f t="shared" si="91"/>
        <v>0</v>
      </c>
    </row>
    <row r="498" spans="1:10" ht="22.5" x14ac:dyDescent="0.2">
      <c r="A498" s="33"/>
      <c r="B498" s="130" t="s">
        <v>1238</v>
      </c>
      <c r="C498" s="130" t="s">
        <v>1889</v>
      </c>
      <c r="D498" s="131" t="s">
        <v>1890</v>
      </c>
      <c r="E498" s="132" t="s">
        <v>371</v>
      </c>
      <c r="F498" s="133">
        <v>64</v>
      </c>
      <c r="G498" s="120"/>
      <c r="H498" s="52">
        <f t="shared" si="92"/>
        <v>0</v>
      </c>
      <c r="I498" s="13"/>
      <c r="J498" s="52">
        <f t="shared" si="91"/>
        <v>0</v>
      </c>
    </row>
    <row r="499" spans="1:10" ht="22.5" x14ac:dyDescent="0.2">
      <c r="A499" s="33"/>
      <c r="B499" s="130" t="s">
        <v>1239</v>
      </c>
      <c r="C499" s="130" t="s">
        <v>1891</v>
      </c>
      <c r="D499" s="131" t="s">
        <v>1892</v>
      </c>
      <c r="E499" s="132" t="s">
        <v>371</v>
      </c>
      <c r="F499" s="133">
        <v>92</v>
      </c>
      <c r="G499" s="120"/>
      <c r="H499" s="52">
        <f t="shared" si="92"/>
        <v>0</v>
      </c>
      <c r="I499" s="13"/>
      <c r="J499" s="52">
        <f t="shared" si="91"/>
        <v>0</v>
      </c>
    </row>
    <row r="500" spans="1:10" ht="22.5" x14ac:dyDescent="0.2">
      <c r="A500" s="33"/>
      <c r="B500" s="130" t="s">
        <v>1242</v>
      </c>
      <c r="C500" s="130" t="s">
        <v>1893</v>
      </c>
      <c r="D500" s="131" t="s">
        <v>1894</v>
      </c>
      <c r="E500" s="132" t="s">
        <v>371</v>
      </c>
      <c r="F500" s="133">
        <v>64</v>
      </c>
      <c r="G500" s="120"/>
      <c r="H500" s="52">
        <f t="shared" si="92"/>
        <v>0</v>
      </c>
      <c r="I500" s="13"/>
      <c r="J500" s="52">
        <f t="shared" si="91"/>
        <v>0</v>
      </c>
    </row>
    <row r="501" spans="1:10" ht="22.5" x14ac:dyDescent="0.2">
      <c r="A501" s="33"/>
      <c r="B501" s="130" t="s">
        <v>1243</v>
      </c>
      <c r="C501" s="130" t="s">
        <v>1895</v>
      </c>
      <c r="D501" s="131" t="s">
        <v>1896</v>
      </c>
      <c r="E501" s="132" t="s">
        <v>438</v>
      </c>
      <c r="F501" s="133">
        <v>3745.9989999999998</v>
      </c>
      <c r="G501" s="120"/>
      <c r="H501" s="52">
        <f t="shared" si="92"/>
        <v>0</v>
      </c>
      <c r="I501" s="13"/>
      <c r="J501" s="52">
        <f t="shared" si="91"/>
        <v>0</v>
      </c>
    </row>
    <row r="502" spans="1:10" ht="22.5" x14ac:dyDescent="0.2">
      <c r="A502" s="33"/>
      <c r="B502" s="130" t="s">
        <v>2354</v>
      </c>
      <c r="C502" s="130" t="s">
        <v>1897</v>
      </c>
      <c r="D502" s="131" t="s">
        <v>1898</v>
      </c>
      <c r="E502" s="132" t="s">
        <v>438</v>
      </c>
      <c r="F502" s="133">
        <v>3745.9989999999998</v>
      </c>
      <c r="G502" s="120"/>
      <c r="H502" s="52">
        <f t="shared" si="92"/>
        <v>0</v>
      </c>
      <c r="I502" s="13"/>
      <c r="J502" s="52">
        <f t="shared" si="91"/>
        <v>0</v>
      </c>
    </row>
    <row r="503" spans="1:10" ht="56.25" x14ac:dyDescent="0.2">
      <c r="A503" s="33"/>
      <c r="B503" s="121">
        <v>465</v>
      </c>
      <c r="C503" s="121" t="s">
        <v>1899</v>
      </c>
      <c r="D503" s="123" t="s">
        <v>1938</v>
      </c>
      <c r="E503" s="134" t="s">
        <v>438</v>
      </c>
      <c r="F503" s="135">
        <v>1824.836</v>
      </c>
      <c r="G503" s="120"/>
      <c r="H503" s="52">
        <f>F503*G503*18</f>
        <v>0</v>
      </c>
      <c r="I503" s="13"/>
      <c r="J503" s="52">
        <f t="shared" si="91"/>
        <v>0</v>
      </c>
    </row>
    <row r="504" spans="1:10" ht="22.5" x14ac:dyDescent="0.2">
      <c r="A504" s="33"/>
      <c r="B504" s="130" t="s">
        <v>1244</v>
      </c>
      <c r="C504" s="130" t="s">
        <v>1901</v>
      </c>
      <c r="D504" s="131" t="s">
        <v>1902</v>
      </c>
      <c r="E504" s="132" t="s">
        <v>438</v>
      </c>
      <c r="F504" s="133">
        <v>1824.836</v>
      </c>
      <c r="G504" s="120"/>
      <c r="H504" s="52">
        <f t="shared" ref="H504:H516" si="93">F504*G504</f>
        <v>0</v>
      </c>
      <c r="I504" s="13"/>
      <c r="J504" s="52">
        <f t="shared" ref="J504:J516" si="94">H504+I504</f>
        <v>0</v>
      </c>
    </row>
    <row r="505" spans="1:10" ht="33.75" x14ac:dyDescent="0.2">
      <c r="A505" s="33"/>
      <c r="B505" s="130" t="s">
        <v>1245</v>
      </c>
      <c r="C505" s="130" t="s">
        <v>2008</v>
      </c>
      <c r="D505" s="131" t="s">
        <v>2355</v>
      </c>
      <c r="E505" s="132" t="s">
        <v>411</v>
      </c>
      <c r="F505" s="133">
        <v>10</v>
      </c>
      <c r="G505" s="120"/>
      <c r="H505" s="52">
        <f t="shared" si="93"/>
        <v>0</v>
      </c>
      <c r="I505" s="13"/>
      <c r="J505" s="52">
        <f t="shared" si="94"/>
        <v>0</v>
      </c>
    </row>
    <row r="506" spans="1:10" ht="22.5" x14ac:dyDescent="0.2">
      <c r="A506" s="33"/>
      <c r="B506" s="130" t="s">
        <v>1246</v>
      </c>
      <c r="C506" s="130" t="s">
        <v>2011</v>
      </c>
      <c r="D506" s="131" t="s">
        <v>2356</v>
      </c>
      <c r="E506" s="132" t="s">
        <v>411</v>
      </c>
      <c r="F506" s="133">
        <v>10</v>
      </c>
      <c r="G506" s="120"/>
      <c r="H506" s="52">
        <f t="shared" si="93"/>
        <v>0</v>
      </c>
      <c r="I506" s="13"/>
      <c r="J506" s="52">
        <f t="shared" si="94"/>
        <v>0</v>
      </c>
    </row>
    <row r="507" spans="1:10" ht="22.5" x14ac:dyDescent="0.2">
      <c r="A507" s="33"/>
      <c r="B507" s="130" t="s">
        <v>1247</v>
      </c>
      <c r="C507" s="130" t="s">
        <v>2357</v>
      </c>
      <c r="D507" s="131" t="s">
        <v>2358</v>
      </c>
      <c r="E507" s="132" t="s">
        <v>411</v>
      </c>
      <c r="F507" s="133">
        <v>87.8</v>
      </c>
      <c r="G507" s="120"/>
      <c r="H507" s="52">
        <f t="shared" si="93"/>
        <v>0</v>
      </c>
      <c r="I507" s="13"/>
      <c r="J507" s="52">
        <f t="shared" si="94"/>
        <v>0</v>
      </c>
    </row>
    <row r="508" spans="1:10" ht="22.5" x14ac:dyDescent="0.2">
      <c r="A508" s="33"/>
      <c r="B508" s="130" t="s">
        <v>1248</v>
      </c>
      <c r="C508" s="130" t="s">
        <v>2274</v>
      </c>
      <c r="D508" s="131" t="s">
        <v>2275</v>
      </c>
      <c r="E508" s="132" t="s">
        <v>411</v>
      </c>
      <c r="F508" s="133">
        <v>278.74</v>
      </c>
      <c r="G508" s="120"/>
      <c r="H508" s="52">
        <f t="shared" si="93"/>
        <v>0</v>
      </c>
      <c r="I508" s="13"/>
      <c r="J508" s="52">
        <f t="shared" si="94"/>
        <v>0</v>
      </c>
    </row>
    <row r="509" spans="1:10" ht="22.5" x14ac:dyDescent="0.2">
      <c r="A509" s="33"/>
      <c r="B509" s="130" t="s">
        <v>1252</v>
      </c>
      <c r="C509" s="130" t="s">
        <v>2350</v>
      </c>
      <c r="D509" s="131" t="s">
        <v>2359</v>
      </c>
      <c r="E509" s="132" t="s">
        <v>411</v>
      </c>
      <c r="F509" s="133">
        <v>2.83</v>
      </c>
      <c r="G509" s="120"/>
      <c r="H509" s="52">
        <f t="shared" si="93"/>
        <v>0</v>
      </c>
      <c r="I509" s="13"/>
      <c r="J509" s="52">
        <f t="shared" si="94"/>
        <v>0</v>
      </c>
    </row>
    <row r="510" spans="1:10" ht="22.5" x14ac:dyDescent="0.2">
      <c r="A510" s="33"/>
      <c r="B510" s="130" t="s">
        <v>1254</v>
      </c>
      <c r="C510" s="130" t="s">
        <v>2277</v>
      </c>
      <c r="D510" s="131" t="s">
        <v>2278</v>
      </c>
      <c r="E510" s="132" t="s">
        <v>411</v>
      </c>
      <c r="F510" s="133">
        <v>556.58000000000004</v>
      </c>
      <c r="G510" s="120"/>
      <c r="H510" s="52">
        <f t="shared" si="93"/>
        <v>0</v>
      </c>
      <c r="I510" s="13"/>
      <c r="J510" s="52">
        <f t="shared" si="94"/>
        <v>0</v>
      </c>
    </row>
    <row r="511" spans="1:10" ht="22.5" x14ac:dyDescent="0.2">
      <c r="A511" s="33"/>
      <c r="B511" s="130" t="s">
        <v>1256</v>
      </c>
      <c r="C511" s="130" t="s">
        <v>2321</v>
      </c>
      <c r="D511" s="131" t="s">
        <v>2322</v>
      </c>
      <c r="E511" s="132" t="s">
        <v>411</v>
      </c>
      <c r="F511" s="133">
        <v>931.38</v>
      </c>
      <c r="G511" s="120"/>
      <c r="H511" s="52">
        <f t="shared" si="93"/>
        <v>0</v>
      </c>
      <c r="I511" s="13"/>
      <c r="J511" s="52">
        <f t="shared" si="94"/>
        <v>0</v>
      </c>
    </row>
    <row r="512" spans="1:10" ht="22.5" x14ac:dyDescent="0.2">
      <c r="A512" s="33"/>
      <c r="B512" s="130" t="s">
        <v>1258</v>
      </c>
      <c r="C512" s="130" t="s">
        <v>2083</v>
      </c>
      <c r="D512" s="131" t="s">
        <v>2084</v>
      </c>
      <c r="E512" s="132" t="s">
        <v>411</v>
      </c>
      <c r="F512" s="133">
        <v>328.33</v>
      </c>
      <c r="G512" s="120"/>
      <c r="H512" s="52">
        <f t="shared" si="93"/>
        <v>0</v>
      </c>
      <c r="I512" s="13"/>
      <c r="J512" s="52">
        <f t="shared" si="94"/>
        <v>0</v>
      </c>
    </row>
    <row r="513" spans="1:10" ht="22.5" x14ac:dyDescent="0.2">
      <c r="A513" s="33"/>
      <c r="B513" s="130" t="s">
        <v>1260</v>
      </c>
      <c r="C513" s="130" t="s">
        <v>2014</v>
      </c>
      <c r="D513" s="131" t="s">
        <v>2266</v>
      </c>
      <c r="E513" s="132" t="s">
        <v>411</v>
      </c>
      <c r="F513" s="133">
        <v>510.92</v>
      </c>
      <c r="G513" s="120"/>
      <c r="H513" s="52">
        <f t="shared" si="93"/>
        <v>0</v>
      </c>
      <c r="I513" s="13"/>
      <c r="J513" s="52">
        <f t="shared" si="94"/>
        <v>0</v>
      </c>
    </row>
    <row r="514" spans="1:10" ht="22.5" x14ac:dyDescent="0.2">
      <c r="A514" s="33"/>
      <c r="B514" s="130" t="s">
        <v>1262</v>
      </c>
      <c r="C514" s="130" t="s">
        <v>2284</v>
      </c>
      <c r="D514" s="131" t="s">
        <v>2360</v>
      </c>
      <c r="E514" s="132" t="s">
        <v>353</v>
      </c>
      <c r="F514" s="133">
        <v>2</v>
      </c>
      <c r="G514" s="120"/>
      <c r="H514" s="52">
        <f t="shared" si="93"/>
        <v>0</v>
      </c>
      <c r="I514" s="13"/>
      <c r="J514" s="52">
        <f t="shared" si="94"/>
        <v>0</v>
      </c>
    </row>
    <row r="515" spans="1:10" ht="22.5" x14ac:dyDescent="0.2">
      <c r="A515" s="33"/>
      <c r="B515" s="130" t="s">
        <v>1264</v>
      </c>
      <c r="C515" s="130" t="s">
        <v>2284</v>
      </c>
      <c r="D515" s="131" t="s">
        <v>2361</v>
      </c>
      <c r="E515" s="132" t="s">
        <v>353</v>
      </c>
      <c r="F515" s="133">
        <v>4</v>
      </c>
      <c r="G515" s="120"/>
      <c r="H515" s="52">
        <f t="shared" si="93"/>
        <v>0</v>
      </c>
      <c r="I515" s="13"/>
      <c r="J515" s="52">
        <f t="shared" si="94"/>
        <v>0</v>
      </c>
    </row>
    <row r="516" spans="1:10" ht="22.5" x14ac:dyDescent="0.2">
      <c r="A516" s="33"/>
      <c r="B516" s="130" t="s">
        <v>1265</v>
      </c>
      <c r="C516" s="130" t="s">
        <v>2018</v>
      </c>
      <c r="D516" s="131" t="s">
        <v>2362</v>
      </c>
      <c r="E516" s="132" t="s">
        <v>353</v>
      </c>
      <c r="F516" s="133">
        <v>3</v>
      </c>
      <c r="G516" s="120"/>
      <c r="H516" s="52">
        <f t="shared" si="93"/>
        <v>0</v>
      </c>
      <c r="I516" s="13"/>
      <c r="J516" s="52">
        <f t="shared" si="94"/>
        <v>0</v>
      </c>
    </row>
    <row r="517" spans="1:10" ht="22.5" x14ac:dyDescent="0.2">
      <c r="A517" s="33"/>
      <c r="B517" s="130" t="s">
        <v>1267</v>
      </c>
      <c r="C517" s="130" t="s">
        <v>2018</v>
      </c>
      <c r="D517" s="131" t="s">
        <v>2019</v>
      </c>
      <c r="E517" s="132" t="s">
        <v>353</v>
      </c>
      <c r="F517" s="133">
        <v>1</v>
      </c>
      <c r="G517" s="120"/>
      <c r="H517" s="52">
        <f t="shared" ref="H517:H533" si="95">F517*G517</f>
        <v>0</v>
      </c>
      <c r="I517" s="13"/>
      <c r="J517" s="52">
        <f t="shared" ref="J517:J533" si="96">H517+I517</f>
        <v>0</v>
      </c>
    </row>
    <row r="518" spans="1:10" ht="22.5" x14ac:dyDescent="0.2">
      <c r="A518" s="33"/>
      <c r="B518" s="130" t="s">
        <v>1269</v>
      </c>
      <c r="C518" s="130" t="s">
        <v>2291</v>
      </c>
      <c r="D518" s="131" t="s">
        <v>2292</v>
      </c>
      <c r="E518" s="132" t="s">
        <v>1911</v>
      </c>
      <c r="F518" s="133">
        <v>6</v>
      </c>
      <c r="G518" s="120"/>
      <c r="H518" s="52">
        <f t="shared" si="95"/>
        <v>0</v>
      </c>
      <c r="I518" s="13"/>
      <c r="J518" s="52">
        <f t="shared" si="96"/>
        <v>0</v>
      </c>
    </row>
    <row r="519" spans="1:10" ht="22.5" x14ac:dyDescent="0.2">
      <c r="A519" s="33"/>
      <c r="B519" s="130" t="s">
        <v>1271</v>
      </c>
      <c r="C519" s="130" t="s">
        <v>2335</v>
      </c>
      <c r="D519" s="131" t="s">
        <v>2336</v>
      </c>
      <c r="E519" s="132" t="s">
        <v>1911</v>
      </c>
      <c r="F519" s="133">
        <v>12</v>
      </c>
      <c r="G519" s="120"/>
      <c r="H519" s="52">
        <f t="shared" si="95"/>
        <v>0</v>
      </c>
      <c r="I519" s="13"/>
      <c r="J519" s="52">
        <f t="shared" si="96"/>
        <v>0</v>
      </c>
    </row>
    <row r="520" spans="1:10" ht="22.5" x14ac:dyDescent="0.2">
      <c r="A520" s="33"/>
      <c r="B520" s="130" t="s">
        <v>1272</v>
      </c>
      <c r="C520" s="130" t="s">
        <v>2363</v>
      </c>
      <c r="D520" s="131" t="s">
        <v>2364</v>
      </c>
      <c r="E520" s="132" t="s">
        <v>1911</v>
      </c>
      <c r="F520" s="133">
        <v>9</v>
      </c>
      <c r="G520" s="120"/>
      <c r="H520" s="52">
        <f t="shared" si="95"/>
        <v>0</v>
      </c>
      <c r="I520" s="13"/>
      <c r="J520" s="52">
        <f t="shared" si="96"/>
        <v>0</v>
      </c>
    </row>
    <row r="521" spans="1:10" ht="22.5" x14ac:dyDescent="0.2">
      <c r="A521" s="33"/>
      <c r="B521" s="130" t="s">
        <v>1274</v>
      </c>
      <c r="C521" s="130" t="s">
        <v>2024</v>
      </c>
      <c r="D521" s="131" t="s">
        <v>2025</v>
      </c>
      <c r="E521" s="132" t="s">
        <v>1911</v>
      </c>
      <c r="F521" s="133">
        <v>3</v>
      </c>
      <c r="G521" s="120"/>
      <c r="H521" s="52">
        <f t="shared" si="95"/>
        <v>0</v>
      </c>
      <c r="I521" s="13"/>
      <c r="J521" s="52">
        <f t="shared" si="96"/>
        <v>0</v>
      </c>
    </row>
    <row r="522" spans="1:10" ht="22.5" x14ac:dyDescent="0.2">
      <c r="A522" s="33"/>
      <c r="B522" s="130" t="s">
        <v>1275</v>
      </c>
      <c r="C522" s="130" t="s">
        <v>1943</v>
      </c>
      <c r="D522" s="131" t="s">
        <v>1944</v>
      </c>
      <c r="E522" s="132" t="s">
        <v>438</v>
      </c>
      <c r="F522" s="133">
        <v>9.8000000000000007</v>
      </c>
      <c r="G522" s="120"/>
      <c r="H522" s="52">
        <f t="shared" si="95"/>
        <v>0</v>
      </c>
      <c r="I522" s="13"/>
      <c r="J522" s="52">
        <f t="shared" si="96"/>
        <v>0</v>
      </c>
    </row>
    <row r="523" spans="1:10" ht="22.5" x14ac:dyDescent="0.2">
      <c r="A523" s="33"/>
      <c r="B523" s="130" t="s">
        <v>1276</v>
      </c>
      <c r="C523" s="130" t="s">
        <v>1945</v>
      </c>
      <c r="D523" s="131" t="s">
        <v>1946</v>
      </c>
      <c r="E523" s="132" t="s">
        <v>1766</v>
      </c>
      <c r="F523" s="133">
        <v>20</v>
      </c>
      <c r="G523" s="120"/>
      <c r="H523" s="52">
        <f t="shared" si="95"/>
        <v>0</v>
      </c>
      <c r="I523" s="13"/>
      <c r="J523" s="52">
        <f t="shared" si="96"/>
        <v>0</v>
      </c>
    </row>
    <row r="524" spans="1:10" ht="22.5" x14ac:dyDescent="0.2">
      <c r="A524" s="33"/>
      <c r="B524" s="130" t="s">
        <v>1277</v>
      </c>
      <c r="C524" s="130" t="s">
        <v>1947</v>
      </c>
      <c r="D524" s="131" t="s">
        <v>1948</v>
      </c>
      <c r="E524" s="132" t="s">
        <v>1949</v>
      </c>
      <c r="F524" s="133">
        <v>-80</v>
      </c>
      <c r="G524" s="120"/>
      <c r="H524" s="52">
        <f t="shared" si="95"/>
        <v>0</v>
      </c>
      <c r="I524" s="13"/>
      <c r="J524" s="52">
        <f t="shared" si="96"/>
        <v>0</v>
      </c>
    </row>
    <row r="525" spans="1:10" ht="33.75" x14ac:dyDescent="0.2">
      <c r="A525" s="33"/>
      <c r="B525" s="130" t="s">
        <v>1280</v>
      </c>
      <c r="C525" s="130" t="s">
        <v>1950</v>
      </c>
      <c r="D525" s="131" t="s">
        <v>1951</v>
      </c>
      <c r="E525" s="132" t="s">
        <v>1952</v>
      </c>
      <c r="F525" s="133">
        <v>20</v>
      </c>
      <c r="G525" s="120"/>
      <c r="H525" s="52">
        <f t="shared" si="95"/>
        <v>0</v>
      </c>
      <c r="I525" s="13"/>
      <c r="J525" s="52">
        <f t="shared" si="96"/>
        <v>0</v>
      </c>
    </row>
    <row r="526" spans="1:10" ht="22.5" x14ac:dyDescent="0.2">
      <c r="A526" s="33"/>
      <c r="B526" s="130" t="s">
        <v>1283</v>
      </c>
      <c r="C526" s="130" t="s">
        <v>2299</v>
      </c>
      <c r="D526" s="131" t="s">
        <v>2300</v>
      </c>
      <c r="E526" s="132" t="s">
        <v>411</v>
      </c>
      <c r="F526" s="133">
        <v>7.5</v>
      </c>
      <c r="G526" s="120"/>
      <c r="H526" s="52">
        <f t="shared" si="95"/>
        <v>0</v>
      </c>
      <c r="I526" s="13"/>
      <c r="J526" s="52">
        <f t="shared" si="96"/>
        <v>0</v>
      </c>
    </row>
    <row r="527" spans="1:10" ht="33.75" x14ac:dyDescent="0.2">
      <c r="A527" s="33"/>
      <c r="B527" s="130" t="s">
        <v>1286</v>
      </c>
      <c r="C527" s="130" t="s">
        <v>1840</v>
      </c>
      <c r="D527" s="131" t="s">
        <v>2365</v>
      </c>
      <c r="E527" s="132" t="s">
        <v>371</v>
      </c>
      <c r="F527" s="133">
        <v>1</v>
      </c>
      <c r="G527" s="120"/>
      <c r="H527" s="52">
        <f t="shared" si="95"/>
        <v>0</v>
      </c>
      <c r="I527" s="13"/>
      <c r="J527" s="52">
        <f t="shared" si="96"/>
        <v>0</v>
      </c>
    </row>
    <row r="528" spans="1:10" ht="33.75" x14ac:dyDescent="0.2">
      <c r="A528" s="33"/>
      <c r="B528" s="130" t="s">
        <v>1287</v>
      </c>
      <c r="C528" s="130" t="s">
        <v>2366</v>
      </c>
      <c r="D528" s="131" t="s">
        <v>2367</v>
      </c>
      <c r="E528" s="132" t="s">
        <v>1920</v>
      </c>
      <c r="F528" s="133">
        <v>14</v>
      </c>
      <c r="G528" s="120"/>
      <c r="H528" s="52">
        <f t="shared" si="95"/>
        <v>0</v>
      </c>
      <c r="I528" s="13"/>
      <c r="J528" s="52">
        <f t="shared" si="96"/>
        <v>0</v>
      </c>
    </row>
    <row r="529" spans="1:10" ht="22.5" x14ac:dyDescent="0.2">
      <c r="A529" s="33"/>
      <c r="B529" s="130" t="s">
        <v>1288</v>
      </c>
      <c r="C529" s="130" t="s">
        <v>2368</v>
      </c>
      <c r="D529" s="131" t="s">
        <v>2369</v>
      </c>
      <c r="E529" s="132" t="s">
        <v>1923</v>
      </c>
      <c r="F529" s="133">
        <v>14</v>
      </c>
      <c r="G529" s="120"/>
      <c r="H529" s="52">
        <f t="shared" si="95"/>
        <v>0</v>
      </c>
      <c r="I529" s="13"/>
      <c r="J529" s="52">
        <f t="shared" si="96"/>
        <v>0</v>
      </c>
    </row>
    <row r="530" spans="1:10" ht="22.5" x14ac:dyDescent="0.2">
      <c r="A530" s="33"/>
      <c r="B530" s="130" t="s">
        <v>1289</v>
      </c>
      <c r="C530" s="130" t="s">
        <v>2370</v>
      </c>
      <c r="D530" s="131" t="s">
        <v>2371</v>
      </c>
      <c r="E530" s="132" t="s">
        <v>1923</v>
      </c>
      <c r="F530" s="133">
        <v>14</v>
      </c>
      <c r="G530" s="120"/>
      <c r="H530" s="52">
        <f t="shared" si="95"/>
        <v>0</v>
      </c>
      <c r="I530" s="13"/>
      <c r="J530" s="52">
        <f t="shared" si="96"/>
        <v>0</v>
      </c>
    </row>
    <row r="531" spans="1:10" ht="22.5" x14ac:dyDescent="0.2">
      <c r="A531" s="33"/>
      <c r="B531" s="130" t="s">
        <v>1290</v>
      </c>
      <c r="C531" s="130" t="s">
        <v>2372</v>
      </c>
      <c r="D531" s="131" t="s">
        <v>2373</v>
      </c>
      <c r="E531" s="132" t="s">
        <v>411</v>
      </c>
      <c r="F531" s="133">
        <v>-103.42</v>
      </c>
      <c r="G531" s="120"/>
      <c r="H531" s="52">
        <f t="shared" si="95"/>
        <v>0</v>
      </c>
      <c r="I531" s="13"/>
      <c r="J531" s="52">
        <f t="shared" si="96"/>
        <v>0</v>
      </c>
    </row>
    <row r="532" spans="1:10" ht="22.5" x14ac:dyDescent="0.2">
      <c r="A532" s="33"/>
      <c r="B532" s="130" t="s">
        <v>1291</v>
      </c>
      <c r="C532" s="130" t="s">
        <v>2374</v>
      </c>
      <c r="D532" s="131" t="s">
        <v>2375</v>
      </c>
      <c r="E532" s="132" t="s">
        <v>411</v>
      </c>
      <c r="F532" s="133">
        <v>-103.42</v>
      </c>
      <c r="G532" s="120"/>
      <c r="H532" s="52">
        <f t="shared" si="95"/>
        <v>0</v>
      </c>
      <c r="I532" s="13"/>
      <c r="J532" s="52">
        <f t="shared" si="96"/>
        <v>0</v>
      </c>
    </row>
    <row r="533" spans="1:10" ht="23.25" thickBot="1" x14ac:dyDescent="0.25">
      <c r="A533" s="33"/>
      <c r="B533" s="130" t="s">
        <v>1298</v>
      </c>
      <c r="C533" s="130" t="s">
        <v>2374</v>
      </c>
      <c r="D533" s="131" t="s">
        <v>2376</v>
      </c>
      <c r="E533" s="132" t="s">
        <v>411</v>
      </c>
      <c r="F533" s="133">
        <v>-103.42</v>
      </c>
      <c r="G533" s="120"/>
      <c r="H533" s="52">
        <f t="shared" si="95"/>
        <v>0</v>
      </c>
      <c r="I533" s="13"/>
      <c r="J533" s="52">
        <f t="shared" si="96"/>
        <v>0</v>
      </c>
    </row>
    <row r="534" spans="1:10" ht="13.5" thickBot="1" x14ac:dyDescent="0.25">
      <c r="A534" s="33"/>
      <c r="B534" s="97"/>
      <c r="C534" s="95"/>
      <c r="D534" s="96" t="s">
        <v>2377</v>
      </c>
      <c r="E534" s="95"/>
      <c r="F534" s="97"/>
      <c r="G534" s="10"/>
      <c r="H534" s="52">
        <f>H535</f>
        <v>0</v>
      </c>
      <c r="I534" s="13"/>
      <c r="J534" s="52">
        <f t="shared" ref="J534:J537" si="97">H534+I534</f>
        <v>0</v>
      </c>
    </row>
    <row r="535" spans="1:10" ht="13.5" thickBot="1" x14ac:dyDescent="0.25">
      <c r="A535" s="33"/>
      <c r="B535" s="98"/>
      <c r="C535" s="99"/>
      <c r="D535" s="100" t="s">
        <v>2378</v>
      </c>
      <c r="E535" s="99"/>
      <c r="F535" s="98"/>
      <c r="G535" s="10"/>
      <c r="H535" s="52">
        <f>H536+H542+H545+H552+H555+H559+H562+H566+H570+H573</f>
        <v>0</v>
      </c>
      <c r="I535" s="13"/>
      <c r="J535" s="52">
        <f t="shared" si="97"/>
        <v>0</v>
      </c>
    </row>
    <row r="536" spans="1:10" ht="13.5" thickBot="1" x14ac:dyDescent="0.25">
      <c r="A536" s="33"/>
      <c r="B536" s="98"/>
      <c r="C536" s="99"/>
      <c r="D536" s="100" t="s">
        <v>2379</v>
      </c>
      <c r="E536" s="99"/>
      <c r="F536" s="98"/>
      <c r="G536" s="10"/>
      <c r="H536" s="52">
        <f>SUM(H537:H541)</f>
        <v>0</v>
      </c>
      <c r="I536" s="13"/>
      <c r="J536" s="52">
        <f t="shared" si="97"/>
        <v>0</v>
      </c>
    </row>
    <row r="537" spans="1:10" ht="33.75" x14ac:dyDescent="0.2">
      <c r="A537" s="33"/>
      <c r="B537" s="130" t="s">
        <v>1300</v>
      </c>
      <c r="C537" s="130" t="s">
        <v>1840</v>
      </c>
      <c r="D537" s="131" t="s">
        <v>2380</v>
      </c>
      <c r="E537" s="132" t="s">
        <v>353</v>
      </c>
      <c r="F537" s="133">
        <v>1</v>
      </c>
      <c r="G537" s="120"/>
      <c r="H537" s="52">
        <f t="shared" ref="H537" si="98">F537*G537</f>
        <v>0</v>
      </c>
      <c r="I537" s="13"/>
      <c r="J537" s="52">
        <f t="shared" si="97"/>
        <v>0</v>
      </c>
    </row>
    <row r="538" spans="1:10" ht="33.75" x14ac:dyDescent="0.2">
      <c r="A538" s="33"/>
      <c r="B538" s="130" t="s">
        <v>1303</v>
      </c>
      <c r="C538" s="130" t="s">
        <v>1840</v>
      </c>
      <c r="D538" s="131" t="s">
        <v>2381</v>
      </c>
      <c r="E538" s="132" t="s">
        <v>353</v>
      </c>
      <c r="F538" s="133">
        <v>40</v>
      </c>
      <c r="G538" s="120"/>
      <c r="H538" s="52">
        <f t="shared" ref="H538:H541" si="99">F538*G538</f>
        <v>0</v>
      </c>
      <c r="I538" s="13"/>
      <c r="J538" s="52">
        <f t="shared" ref="J538:J541" si="100">H538+I538</f>
        <v>0</v>
      </c>
    </row>
    <row r="539" spans="1:10" ht="33.75" x14ac:dyDescent="0.2">
      <c r="A539" s="33"/>
      <c r="B539" s="130" t="s">
        <v>1304</v>
      </c>
      <c r="C539" s="130" t="s">
        <v>1840</v>
      </c>
      <c r="D539" s="131" t="s">
        <v>2382</v>
      </c>
      <c r="E539" s="132" t="s">
        <v>353</v>
      </c>
      <c r="F539" s="133">
        <v>1</v>
      </c>
      <c r="G539" s="120"/>
      <c r="H539" s="52">
        <f t="shared" si="99"/>
        <v>0</v>
      </c>
      <c r="I539" s="13"/>
      <c r="J539" s="52">
        <f t="shared" si="100"/>
        <v>0</v>
      </c>
    </row>
    <row r="540" spans="1:10" ht="33.75" x14ac:dyDescent="0.2">
      <c r="A540" s="33"/>
      <c r="B540" s="130" t="s">
        <v>1306</v>
      </c>
      <c r="C540" s="130" t="s">
        <v>1840</v>
      </c>
      <c r="D540" s="131" t="s">
        <v>2383</v>
      </c>
      <c r="E540" s="132" t="s">
        <v>353</v>
      </c>
      <c r="F540" s="133">
        <v>1</v>
      </c>
      <c r="G540" s="120"/>
      <c r="H540" s="52">
        <f t="shared" si="99"/>
        <v>0</v>
      </c>
      <c r="I540" s="13"/>
      <c r="J540" s="52">
        <f t="shared" si="100"/>
        <v>0</v>
      </c>
    </row>
    <row r="541" spans="1:10" ht="34.5" thickBot="1" x14ac:dyDescent="0.25">
      <c r="A541" s="33"/>
      <c r="B541" s="130" t="s">
        <v>1308</v>
      </c>
      <c r="C541" s="130" t="s">
        <v>1840</v>
      </c>
      <c r="D541" s="131" t="s">
        <v>2384</v>
      </c>
      <c r="E541" s="132" t="s">
        <v>353</v>
      </c>
      <c r="F541" s="133">
        <v>1</v>
      </c>
      <c r="G541" s="120"/>
      <c r="H541" s="52">
        <f t="shared" si="99"/>
        <v>0</v>
      </c>
      <c r="I541" s="13"/>
      <c r="J541" s="52">
        <f t="shared" si="100"/>
        <v>0</v>
      </c>
    </row>
    <row r="542" spans="1:10" ht="13.5" thickBot="1" x14ac:dyDescent="0.25">
      <c r="A542" s="33"/>
      <c r="B542" s="98"/>
      <c r="C542" s="99"/>
      <c r="D542" s="100" t="s">
        <v>2385</v>
      </c>
      <c r="E542" s="99"/>
      <c r="F542" s="98"/>
      <c r="G542" s="10"/>
      <c r="H542" s="52">
        <f>SUM(H543:H544)</f>
        <v>0</v>
      </c>
      <c r="I542" s="13"/>
      <c r="J542" s="52">
        <f t="shared" ref="J542:J544" si="101">H542+I542</f>
        <v>0</v>
      </c>
    </row>
    <row r="543" spans="1:10" ht="33.75" x14ac:dyDescent="0.2">
      <c r="A543" s="33"/>
      <c r="B543" s="130" t="s">
        <v>1310</v>
      </c>
      <c r="C543" s="130" t="s">
        <v>1840</v>
      </c>
      <c r="D543" s="131" t="s">
        <v>2386</v>
      </c>
      <c r="E543" s="132" t="s">
        <v>353</v>
      </c>
      <c r="F543" s="133">
        <v>1</v>
      </c>
      <c r="G543" s="120"/>
      <c r="H543" s="52">
        <f t="shared" ref="H543:H544" si="102">F543*G543</f>
        <v>0</v>
      </c>
      <c r="I543" s="13"/>
      <c r="J543" s="52">
        <f t="shared" si="101"/>
        <v>0</v>
      </c>
    </row>
    <row r="544" spans="1:10" ht="34.5" thickBot="1" x14ac:dyDescent="0.25">
      <c r="A544" s="33"/>
      <c r="B544" s="130" t="s">
        <v>1312</v>
      </c>
      <c r="C544" s="130" t="s">
        <v>1840</v>
      </c>
      <c r="D544" s="131" t="s">
        <v>2387</v>
      </c>
      <c r="E544" s="132" t="s">
        <v>371</v>
      </c>
      <c r="F544" s="133">
        <v>1</v>
      </c>
      <c r="G544" s="120"/>
      <c r="H544" s="52">
        <f t="shared" si="102"/>
        <v>0</v>
      </c>
      <c r="I544" s="13"/>
      <c r="J544" s="52">
        <f t="shared" si="101"/>
        <v>0</v>
      </c>
    </row>
    <row r="545" spans="1:10" ht="23.25" thickBot="1" x14ac:dyDescent="0.25">
      <c r="A545" s="33"/>
      <c r="B545" s="98"/>
      <c r="C545" s="99"/>
      <c r="D545" s="100" t="s">
        <v>2388</v>
      </c>
      <c r="E545" s="99"/>
      <c r="F545" s="98"/>
      <c r="G545" s="10"/>
      <c r="H545" s="52">
        <f>SUM(H546:H551)</f>
        <v>0</v>
      </c>
      <c r="I545" s="13"/>
      <c r="J545" s="52">
        <f t="shared" ref="J545:J551" si="103">H545+I545</f>
        <v>0</v>
      </c>
    </row>
    <row r="546" spans="1:10" ht="33.75" x14ac:dyDescent="0.2">
      <c r="A546" s="33"/>
      <c r="B546" s="130" t="s">
        <v>1314</v>
      </c>
      <c r="C546" s="130" t="s">
        <v>1840</v>
      </c>
      <c r="D546" s="131" t="s">
        <v>2389</v>
      </c>
      <c r="E546" s="132" t="s">
        <v>353</v>
      </c>
      <c r="F546" s="133">
        <v>1</v>
      </c>
      <c r="G546" s="120"/>
      <c r="H546" s="52">
        <f t="shared" ref="H546:H551" si="104">F546*G546</f>
        <v>0</v>
      </c>
      <c r="I546" s="13"/>
      <c r="J546" s="52">
        <f t="shared" si="103"/>
        <v>0</v>
      </c>
    </row>
    <row r="547" spans="1:10" ht="33.75" x14ac:dyDescent="0.2">
      <c r="A547" s="33"/>
      <c r="B547" s="130" t="s">
        <v>1316</v>
      </c>
      <c r="C547" s="130" t="s">
        <v>1840</v>
      </c>
      <c r="D547" s="131" t="s">
        <v>2390</v>
      </c>
      <c r="E547" s="132" t="s">
        <v>353</v>
      </c>
      <c r="F547" s="133">
        <v>1</v>
      </c>
      <c r="G547" s="120"/>
      <c r="H547" s="52">
        <f t="shared" si="104"/>
        <v>0</v>
      </c>
      <c r="I547" s="13"/>
      <c r="J547" s="52">
        <f t="shared" si="103"/>
        <v>0</v>
      </c>
    </row>
    <row r="548" spans="1:10" ht="33.75" x14ac:dyDescent="0.2">
      <c r="A548" s="33"/>
      <c r="B548" s="130" t="s">
        <v>1320</v>
      </c>
      <c r="C548" s="130" t="s">
        <v>1840</v>
      </c>
      <c r="D548" s="131" t="s">
        <v>2391</v>
      </c>
      <c r="E548" s="132" t="s">
        <v>353</v>
      </c>
      <c r="F548" s="133">
        <v>1</v>
      </c>
      <c r="G548" s="120"/>
      <c r="H548" s="52">
        <f t="shared" si="104"/>
        <v>0</v>
      </c>
      <c r="I548" s="13"/>
      <c r="J548" s="52">
        <f t="shared" si="103"/>
        <v>0</v>
      </c>
    </row>
    <row r="549" spans="1:10" ht="33.75" x14ac:dyDescent="0.2">
      <c r="A549" s="33"/>
      <c r="B549" s="130" t="s">
        <v>1321</v>
      </c>
      <c r="C549" s="130" t="s">
        <v>1840</v>
      </c>
      <c r="D549" s="131" t="s">
        <v>2392</v>
      </c>
      <c r="E549" s="132" t="s">
        <v>353</v>
      </c>
      <c r="F549" s="133">
        <v>1</v>
      </c>
      <c r="G549" s="120"/>
      <c r="H549" s="52">
        <f t="shared" si="104"/>
        <v>0</v>
      </c>
      <c r="I549" s="13"/>
      <c r="J549" s="52">
        <f t="shared" si="103"/>
        <v>0</v>
      </c>
    </row>
    <row r="550" spans="1:10" ht="33.75" x14ac:dyDescent="0.2">
      <c r="A550" s="33"/>
      <c r="B550" s="130" t="s">
        <v>1324</v>
      </c>
      <c r="C550" s="130" t="s">
        <v>1840</v>
      </c>
      <c r="D550" s="131" t="s">
        <v>2393</v>
      </c>
      <c r="E550" s="132" t="s">
        <v>353</v>
      </c>
      <c r="F550" s="133">
        <v>1</v>
      </c>
      <c r="G550" s="120"/>
      <c r="H550" s="52">
        <f t="shared" si="104"/>
        <v>0</v>
      </c>
      <c r="I550" s="13"/>
      <c r="J550" s="52">
        <f t="shared" si="103"/>
        <v>0</v>
      </c>
    </row>
    <row r="551" spans="1:10" ht="34.5" thickBot="1" x14ac:dyDescent="0.25">
      <c r="A551" s="33"/>
      <c r="B551" s="130" t="s">
        <v>1326</v>
      </c>
      <c r="C551" s="130" t="s">
        <v>1840</v>
      </c>
      <c r="D551" s="131" t="s">
        <v>2394</v>
      </c>
      <c r="E551" s="132" t="s">
        <v>353</v>
      </c>
      <c r="F551" s="133">
        <v>1</v>
      </c>
      <c r="G551" s="120"/>
      <c r="H551" s="52">
        <f t="shared" si="104"/>
        <v>0</v>
      </c>
      <c r="I551" s="13"/>
      <c r="J551" s="52">
        <f t="shared" si="103"/>
        <v>0</v>
      </c>
    </row>
    <row r="552" spans="1:10" ht="13.5" thickBot="1" x14ac:dyDescent="0.25">
      <c r="A552" s="33"/>
      <c r="B552" s="98"/>
      <c r="C552" s="99"/>
      <c r="D552" s="100" t="s">
        <v>2395</v>
      </c>
      <c r="E552" s="99"/>
      <c r="F552" s="98"/>
      <c r="G552" s="10"/>
      <c r="H552" s="52">
        <f>H554+H553</f>
        <v>0</v>
      </c>
      <c r="I552" s="13"/>
      <c r="J552" s="52">
        <f t="shared" ref="J552:J554" si="105">H552+I552</f>
        <v>0</v>
      </c>
    </row>
    <row r="553" spans="1:10" ht="33.75" x14ac:dyDescent="0.2">
      <c r="A553" s="33"/>
      <c r="B553" s="130" t="s">
        <v>1327</v>
      </c>
      <c r="C553" s="130" t="s">
        <v>1840</v>
      </c>
      <c r="D553" s="131" t="s">
        <v>2396</v>
      </c>
      <c r="E553" s="132" t="s">
        <v>353</v>
      </c>
      <c r="F553" s="133">
        <v>1</v>
      </c>
      <c r="G553" s="120"/>
      <c r="H553" s="52">
        <f t="shared" ref="H553:H554" si="106">F553*G553</f>
        <v>0</v>
      </c>
      <c r="I553" s="13"/>
      <c r="J553" s="52">
        <f t="shared" si="105"/>
        <v>0</v>
      </c>
    </row>
    <row r="554" spans="1:10" ht="34.5" thickBot="1" x14ac:dyDescent="0.25">
      <c r="A554" s="33"/>
      <c r="B554" s="130" t="s">
        <v>1329</v>
      </c>
      <c r="C554" s="130" t="s">
        <v>1840</v>
      </c>
      <c r="D554" s="131" t="s">
        <v>2397</v>
      </c>
      <c r="E554" s="132" t="s">
        <v>353</v>
      </c>
      <c r="F554" s="133">
        <v>10</v>
      </c>
      <c r="G554" s="120"/>
      <c r="H554" s="52">
        <f t="shared" si="106"/>
        <v>0</v>
      </c>
      <c r="I554" s="13"/>
      <c r="J554" s="52">
        <f t="shared" si="105"/>
        <v>0</v>
      </c>
    </row>
    <row r="555" spans="1:10" ht="13.5" thickBot="1" x14ac:dyDescent="0.25">
      <c r="A555" s="33"/>
      <c r="B555" s="98"/>
      <c r="C555" s="99"/>
      <c r="D555" s="100" t="s">
        <v>2398</v>
      </c>
      <c r="E555" s="99"/>
      <c r="F555" s="98"/>
      <c r="G555" s="10"/>
      <c r="H555" s="52">
        <f>SUM(H556:H558)</f>
        <v>0</v>
      </c>
      <c r="I555" s="13"/>
      <c r="J555" s="52">
        <f t="shared" ref="J555:J558" si="107">H555+I555</f>
        <v>0</v>
      </c>
    </row>
    <row r="556" spans="1:10" ht="33.75" x14ac:dyDescent="0.2">
      <c r="A556" s="33"/>
      <c r="B556" s="130" t="s">
        <v>1331</v>
      </c>
      <c r="C556" s="130" t="s">
        <v>1840</v>
      </c>
      <c r="D556" s="131" t="s">
        <v>2399</v>
      </c>
      <c r="E556" s="132" t="s">
        <v>353</v>
      </c>
      <c r="F556" s="133">
        <v>10</v>
      </c>
      <c r="G556" s="120"/>
      <c r="H556" s="52">
        <f t="shared" ref="H556:H558" si="108">F556*G556</f>
        <v>0</v>
      </c>
      <c r="I556" s="13"/>
      <c r="J556" s="52">
        <f t="shared" si="107"/>
        <v>0</v>
      </c>
    </row>
    <row r="557" spans="1:10" ht="33.75" x14ac:dyDescent="0.2">
      <c r="A557" s="33"/>
      <c r="B557" s="130" t="s">
        <v>1332</v>
      </c>
      <c r="C557" s="130" t="s">
        <v>1840</v>
      </c>
      <c r="D557" s="131" t="s">
        <v>2400</v>
      </c>
      <c r="E557" s="132" t="s">
        <v>353</v>
      </c>
      <c r="F557" s="133">
        <v>5</v>
      </c>
      <c r="G557" s="120"/>
      <c r="H557" s="52">
        <f t="shared" si="108"/>
        <v>0</v>
      </c>
      <c r="I557" s="13"/>
      <c r="J557" s="52">
        <f t="shared" si="107"/>
        <v>0</v>
      </c>
    </row>
    <row r="558" spans="1:10" ht="34.5" thickBot="1" x14ac:dyDescent="0.25">
      <c r="A558" s="33"/>
      <c r="B558" s="130" t="s">
        <v>1334</v>
      </c>
      <c r="C558" s="130" t="s">
        <v>1840</v>
      </c>
      <c r="D558" s="131" t="s">
        <v>2401</v>
      </c>
      <c r="E558" s="132" t="s">
        <v>371</v>
      </c>
      <c r="F558" s="133">
        <v>1</v>
      </c>
      <c r="G558" s="120"/>
      <c r="H558" s="52">
        <f t="shared" si="108"/>
        <v>0</v>
      </c>
      <c r="I558" s="13"/>
      <c r="J558" s="52">
        <f t="shared" si="107"/>
        <v>0</v>
      </c>
    </row>
    <row r="559" spans="1:10" ht="13.5" thickBot="1" x14ac:dyDescent="0.25">
      <c r="A559" s="33"/>
      <c r="B559" s="98"/>
      <c r="C559" s="99"/>
      <c r="D559" s="100" t="s">
        <v>2402</v>
      </c>
      <c r="E559" s="99"/>
      <c r="F559" s="98"/>
      <c r="G559" s="10"/>
      <c r="H559" s="52">
        <f>H560+H561</f>
        <v>0</v>
      </c>
      <c r="I559" s="13"/>
      <c r="J559" s="52">
        <f t="shared" ref="J559:J561" si="109">H559+I559</f>
        <v>0</v>
      </c>
    </row>
    <row r="560" spans="1:10" ht="33.75" x14ac:dyDescent="0.2">
      <c r="A560" s="33"/>
      <c r="B560" s="130" t="s">
        <v>1335</v>
      </c>
      <c r="C560" s="130" t="s">
        <v>1840</v>
      </c>
      <c r="D560" s="131" t="s">
        <v>2403</v>
      </c>
      <c r="E560" s="132" t="s">
        <v>353</v>
      </c>
      <c r="F560" s="133">
        <v>1</v>
      </c>
      <c r="G560" s="120"/>
      <c r="H560" s="52">
        <f t="shared" ref="H560:H561" si="110">F560*G560</f>
        <v>0</v>
      </c>
      <c r="I560" s="13"/>
      <c r="J560" s="52">
        <f t="shared" si="109"/>
        <v>0</v>
      </c>
    </row>
    <row r="561" spans="1:10" ht="34.5" thickBot="1" x14ac:dyDescent="0.25">
      <c r="A561" s="33"/>
      <c r="B561" s="130" t="s">
        <v>1336</v>
      </c>
      <c r="C561" s="130" t="s">
        <v>1840</v>
      </c>
      <c r="D561" s="131" t="s">
        <v>2403</v>
      </c>
      <c r="E561" s="132" t="s">
        <v>353</v>
      </c>
      <c r="F561" s="133">
        <v>1</v>
      </c>
      <c r="G561" s="120"/>
      <c r="H561" s="52">
        <f t="shared" si="110"/>
        <v>0</v>
      </c>
      <c r="I561" s="13"/>
      <c r="J561" s="52">
        <f t="shared" si="109"/>
        <v>0</v>
      </c>
    </row>
    <row r="562" spans="1:10" ht="13.5" thickBot="1" x14ac:dyDescent="0.25">
      <c r="A562" s="33"/>
      <c r="B562" s="98"/>
      <c r="C562" s="99"/>
      <c r="D562" s="100" t="s">
        <v>2404</v>
      </c>
      <c r="E562" s="99"/>
      <c r="F562" s="98"/>
      <c r="G562" s="10"/>
      <c r="H562" s="52">
        <f>SUM(H563:H565)</f>
        <v>0</v>
      </c>
      <c r="I562" s="13"/>
      <c r="J562" s="52">
        <f t="shared" ref="J562:J565" si="111">H562+I562</f>
        <v>0</v>
      </c>
    </row>
    <row r="563" spans="1:10" ht="33.75" x14ac:dyDescent="0.2">
      <c r="A563" s="33"/>
      <c r="B563" s="130" t="s">
        <v>1337</v>
      </c>
      <c r="C563" s="130" t="s">
        <v>1840</v>
      </c>
      <c r="D563" s="131" t="s">
        <v>2405</v>
      </c>
      <c r="E563" s="132" t="s">
        <v>353</v>
      </c>
      <c r="F563" s="133">
        <v>15</v>
      </c>
      <c r="G563" s="120"/>
      <c r="H563" s="52">
        <f t="shared" ref="H563:H565" si="112">F563*G563</f>
        <v>0</v>
      </c>
      <c r="I563" s="13"/>
      <c r="J563" s="52">
        <f t="shared" si="111"/>
        <v>0</v>
      </c>
    </row>
    <row r="564" spans="1:10" ht="33.75" x14ac:dyDescent="0.2">
      <c r="A564" s="33"/>
      <c r="B564" s="130" t="s">
        <v>1338</v>
      </c>
      <c r="C564" s="130" t="s">
        <v>1840</v>
      </c>
      <c r="D564" s="131" t="s">
        <v>2406</v>
      </c>
      <c r="E564" s="132" t="s">
        <v>353</v>
      </c>
      <c r="F564" s="133">
        <v>20</v>
      </c>
      <c r="G564" s="120"/>
      <c r="H564" s="52">
        <f t="shared" si="112"/>
        <v>0</v>
      </c>
      <c r="I564" s="13"/>
      <c r="J564" s="52">
        <f t="shared" si="111"/>
        <v>0</v>
      </c>
    </row>
    <row r="565" spans="1:10" ht="34.5" thickBot="1" x14ac:dyDescent="0.25">
      <c r="A565" s="33"/>
      <c r="B565" s="130" t="s">
        <v>1341</v>
      </c>
      <c r="C565" s="130" t="s">
        <v>1840</v>
      </c>
      <c r="D565" s="131" t="s">
        <v>2407</v>
      </c>
      <c r="E565" s="132" t="s">
        <v>371</v>
      </c>
      <c r="F565" s="133">
        <v>1</v>
      </c>
      <c r="G565" s="120"/>
      <c r="H565" s="52">
        <f t="shared" si="112"/>
        <v>0</v>
      </c>
      <c r="I565" s="13"/>
      <c r="J565" s="52">
        <f t="shared" si="111"/>
        <v>0</v>
      </c>
    </row>
    <row r="566" spans="1:10" ht="13.5" thickBot="1" x14ac:dyDescent="0.25">
      <c r="A566" s="33"/>
      <c r="B566" s="98"/>
      <c r="C566" s="99"/>
      <c r="D566" s="100" t="s">
        <v>2408</v>
      </c>
      <c r="E566" s="99"/>
      <c r="F566" s="98"/>
      <c r="G566" s="10"/>
      <c r="H566" s="52">
        <f>SUM(H567:H569)</f>
        <v>0</v>
      </c>
      <c r="I566" s="13"/>
      <c r="J566" s="52">
        <f t="shared" ref="J566:J569" si="113">H566+I566</f>
        <v>0</v>
      </c>
    </row>
    <row r="567" spans="1:10" ht="33.75" x14ac:dyDescent="0.2">
      <c r="A567" s="33"/>
      <c r="B567" s="130" t="s">
        <v>1344</v>
      </c>
      <c r="C567" s="130" t="s">
        <v>1840</v>
      </c>
      <c r="D567" s="131" t="s">
        <v>2409</v>
      </c>
      <c r="E567" s="132" t="s">
        <v>371</v>
      </c>
      <c r="F567" s="133">
        <v>1</v>
      </c>
      <c r="G567" s="120"/>
      <c r="H567" s="52">
        <f t="shared" ref="H567:H569" si="114">F567*G567</f>
        <v>0</v>
      </c>
      <c r="I567" s="13"/>
      <c r="J567" s="52">
        <f t="shared" si="113"/>
        <v>0</v>
      </c>
    </row>
    <row r="568" spans="1:10" ht="33.75" x14ac:dyDescent="0.2">
      <c r="A568" s="33"/>
      <c r="B568" s="130" t="s">
        <v>1345</v>
      </c>
      <c r="C568" s="130" t="s">
        <v>1840</v>
      </c>
      <c r="D568" s="131" t="s">
        <v>2410</v>
      </c>
      <c r="E568" s="132" t="s">
        <v>353</v>
      </c>
      <c r="F568" s="133">
        <v>1</v>
      </c>
      <c r="G568" s="120"/>
      <c r="H568" s="52">
        <f t="shared" si="114"/>
        <v>0</v>
      </c>
      <c r="I568" s="13"/>
      <c r="J568" s="52">
        <f t="shared" si="113"/>
        <v>0</v>
      </c>
    </row>
    <row r="569" spans="1:10" ht="34.5" thickBot="1" x14ac:dyDescent="0.25">
      <c r="A569" s="33"/>
      <c r="B569" s="130" t="s">
        <v>1347</v>
      </c>
      <c r="C569" s="130" t="s">
        <v>1840</v>
      </c>
      <c r="D569" s="131" t="s">
        <v>2411</v>
      </c>
      <c r="E569" s="132" t="s">
        <v>353</v>
      </c>
      <c r="F569" s="133">
        <v>1</v>
      </c>
      <c r="G569" s="120"/>
      <c r="H569" s="52">
        <f t="shared" si="114"/>
        <v>0</v>
      </c>
      <c r="I569" s="13"/>
      <c r="J569" s="52">
        <f t="shared" si="113"/>
        <v>0</v>
      </c>
    </row>
    <row r="570" spans="1:10" ht="13.5" thickBot="1" x14ac:dyDescent="0.25">
      <c r="A570" s="33"/>
      <c r="B570" s="98"/>
      <c r="C570" s="99"/>
      <c r="D570" s="100" t="s">
        <v>2412</v>
      </c>
      <c r="E570" s="99"/>
      <c r="F570" s="98"/>
      <c r="G570" s="10"/>
      <c r="H570" s="52">
        <f>H571+H572</f>
        <v>0</v>
      </c>
      <c r="I570" s="13"/>
      <c r="J570" s="52">
        <f t="shared" ref="J570:J572" si="115">H570+I570</f>
        <v>0</v>
      </c>
    </row>
    <row r="571" spans="1:10" ht="33.75" x14ac:dyDescent="0.2">
      <c r="A571" s="33"/>
      <c r="B571" s="130" t="s">
        <v>1348</v>
      </c>
      <c r="C571" s="130" t="s">
        <v>1840</v>
      </c>
      <c r="D571" s="131" t="s">
        <v>2413</v>
      </c>
      <c r="E571" s="132" t="s">
        <v>371</v>
      </c>
      <c r="F571" s="133">
        <v>1</v>
      </c>
      <c r="G571" s="120"/>
      <c r="H571" s="52">
        <f t="shared" ref="H571:H572" si="116">F571*G571</f>
        <v>0</v>
      </c>
      <c r="I571" s="13"/>
      <c r="J571" s="52">
        <f t="shared" si="115"/>
        <v>0</v>
      </c>
    </row>
    <row r="572" spans="1:10" ht="34.5" thickBot="1" x14ac:dyDescent="0.25">
      <c r="A572" s="33"/>
      <c r="B572" s="130" t="s">
        <v>1349</v>
      </c>
      <c r="C572" s="130" t="s">
        <v>1840</v>
      </c>
      <c r="D572" s="131" t="s">
        <v>2414</v>
      </c>
      <c r="E572" s="132" t="s">
        <v>371</v>
      </c>
      <c r="F572" s="133">
        <v>1</v>
      </c>
      <c r="G572" s="120"/>
      <c r="H572" s="52">
        <f t="shared" si="116"/>
        <v>0</v>
      </c>
      <c r="I572" s="13"/>
      <c r="J572" s="52">
        <f t="shared" si="115"/>
        <v>0</v>
      </c>
    </row>
    <row r="573" spans="1:10" ht="13.5" thickBot="1" x14ac:dyDescent="0.25">
      <c r="A573" s="33"/>
      <c r="B573" s="98"/>
      <c r="C573" s="99"/>
      <c r="D573" s="100" t="s">
        <v>2415</v>
      </c>
      <c r="E573" s="99"/>
      <c r="F573" s="98"/>
      <c r="G573" s="10"/>
      <c r="H573" s="52">
        <f>H574</f>
        <v>0</v>
      </c>
      <c r="I573" s="13"/>
      <c r="J573" s="52">
        <f t="shared" ref="J573:J574" si="117">H573+I573</f>
        <v>0</v>
      </c>
    </row>
    <row r="574" spans="1:10" ht="34.5" thickBot="1" x14ac:dyDescent="0.25">
      <c r="A574" s="33"/>
      <c r="B574" s="130" t="s">
        <v>1350</v>
      </c>
      <c r="C574" s="130" t="s">
        <v>1840</v>
      </c>
      <c r="D574" s="131" t="s">
        <v>334</v>
      </c>
      <c r="E574" s="132" t="s">
        <v>371</v>
      </c>
      <c r="F574" s="133">
        <v>1</v>
      </c>
      <c r="G574" s="120"/>
      <c r="H574" s="52">
        <f t="shared" ref="H574" si="118">F574*G574</f>
        <v>0</v>
      </c>
      <c r="I574" s="13"/>
      <c r="J574" s="52">
        <f t="shared" si="117"/>
        <v>0</v>
      </c>
    </row>
    <row r="575" spans="1:10" ht="13.5" thickBot="1" x14ac:dyDescent="0.25">
      <c r="A575" s="33"/>
      <c r="B575" s="97"/>
      <c r="C575" s="95"/>
      <c r="D575" s="96" t="s">
        <v>2416</v>
      </c>
      <c r="E575" s="95"/>
      <c r="F575" s="97"/>
      <c r="G575" s="10"/>
      <c r="H575" s="52">
        <f>H576</f>
        <v>0</v>
      </c>
      <c r="I575" s="13"/>
      <c r="J575" s="52">
        <f t="shared" ref="J575:J582" si="119">H575+I575</f>
        <v>0</v>
      </c>
    </row>
    <row r="576" spans="1:10" ht="13.5" thickBot="1" x14ac:dyDescent="0.25">
      <c r="A576" s="33"/>
      <c r="B576" s="98"/>
      <c r="C576" s="99"/>
      <c r="D576" s="100" t="s">
        <v>2417</v>
      </c>
      <c r="E576" s="99"/>
      <c r="F576" s="98"/>
      <c r="G576" s="10"/>
      <c r="H576" s="52">
        <f>SUM(H577:H593)</f>
        <v>0</v>
      </c>
      <c r="I576" s="13"/>
      <c r="J576" s="52">
        <f t="shared" si="119"/>
        <v>0</v>
      </c>
    </row>
    <row r="577" spans="1:10" ht="45" x14ac:dyDescent="0.2">
      <c r="A577" s="33"/>
      <c r="B577" s="130" t="s">
        <v>1351</v>
      </c>
      <c r="C577" s="130" t="s">
        <v>1877</v>
      </c>
      <c r="D577" s="131" t="s">
        <v>1878</v>
      </c>
      <c r="E577" s="132" t="s">
        <v>438</v>
      </c>
      <c r="F577" s="133">
        <v>5.95</v>
      </c>
      <c r="G577" s="120"/>
      <c r="H577" s="52">
        <f t="shared" ref="H577:H582" si="120">F577*G577</f>
        <v>0</v>
      </c>
      <c r="I577" s="13"/>
      <c r="J577" s="52">
        <f t="shared" si="119"/>
        <v>0</v>
      </c>
    </row>
    <row r="578" spans="1:10" ht="22.5" x14ac:dyDescent="0.2">
      <c r="A578" s="33"/>
      <c r="B578" s="130" t="s">
        <v>1352</v>
      </c>
      <c r="C578" s="130" t="s">
        <v>1879</v>
      </c>
      <c r="D578" s="131" t="s">
        <v>1880</v>
      </c>
      <c r="E578" s="132" t="s">
        <v>438</v>
      </c>
      <c r="F578" s="133">
        <v>1.05</v>
      </c>
      <c r="G578" s="120"/>
      <c r="H578" s="52">
        <f t="shared" si="120"/>
        <v>0</v>
      </c>
      <c r="I578" s="13"/>
      <c r="J578" s="52">
        <f t="shared" si="119"/>
        <v>0</v>
      </c>
    </row>
    <row r="579" spans="1:10" ht="33.75" x14ac:dyDescent="0.2">
      <c r="A579" s="33"/>
      <c r="B579" s="130" t="s">
        <v>1353</v>
      </c>
      <c r="C579" s="130" t="s">
        <v>1881</v>
      </c>
      <c r="D579" s="131" t="s">
        <v>1882</v>
      </c>
      <c r="E579" s="132" t="s">
        <v>358</v>
      </c>
      <c r="F579" s="133">
        <v>14.000999999999999</v>
      </c>
      <c r="G579" s="120"/>
      <c r="H579" s="52">
        <f t="shared" si="120"/>
        <v>0</v>
      </c>
      <c r="I579" s="13"/>
      <c r="J579" s="52">
        <f t="shared" si="119"/>
        <v>0</v>
      </c>
    </row>
    <row r="580" spans="1:10" ht="22.5" x14ac:dyDescent="0.2">
      <c r="A580" s="33"/>
      <c r="B580" s="130" t="s">
        <v>1354</v>
      </c>
      <c r="C580" s="130" t="s">
        <v>1883</v>
      </c>
      <c r="D580" s="131" t="s">
        <v>1884</v>
      </c>
      <c r="E580" s="132" t="s">
        <v>438</v>
      </c>
      <c r="F580" s="133">
        <v>0.78</v>
      </c>
      <c r="G580" s="120"/>
      <c r="H580" s="52">
        <f t="shared" si="120"/>
        <v>0</v>
      </c>
      <c r="I580" s="13"/>
      <c r="J580" s="52">
        <f t="shared" si="119"/>
        <v>0</v>
      </c>
    </row>
    <row r="581" spans="1:10" ht="22.5" x14ac:dyDescent="0.2">
      <c r="A581" s="33"/>
      <c r="B581" s="130" t="s">
        <v>1356</v>
      </c>
      <c r="C581" s="130" t="s">
        <v>1885</v>
      </c>
      <c r="D581" s="131" t="s">
        <v>1886</v>
      </c>
      <c r="E581" s="132" t="s">
        <v>438</v>
      </c>
      <c r="F581" s="133">
        <v>1.3260000000000001</v>
      </c>
      <c r="G581" s="120"/>
      <c r="H581" s="52">
        <f t="shared" si="120"/>
        <v>0</v>
      </c>
      <c r="I581" s="13"/>
      <c r="J581" s="52">
        <f t="shared" si="119"/>
        <v>0</v>
      </c>
    </row>
    <row r="582" spans="1:10" ht="22.5" x14ac:dyDescent="0.2">
      <c r="A582" s="33"/>
      <c r="B582" s="130" t="s">
        <v>1358</v>
      </c>
      <c r="C582" s="130" t="s">
        <v>1895</v>
      </c>
      <c r="D582" s="131" t="s">
        <v>1896</v>
      </c>
      <c r="E582" s="132" t="s">
        <v>438</v>
      </c>
      <c r="F582" s="133">
        <v>4.8940000000000001</v>
      </c>
      <c r="G582" s="120"/>
      <c r="H582" s="52">
        <f t="shared" si="120"/>
        <v>0</v>
      </c>
      <c r="I582" s="13"/>
      <c r="J582" s="52">
        <f t="shared" si="119"/>
        <v>0</v>
      </c>
    </row>
    <row r="583" spans="1:10" ht="22.5" x14ac:dyDescent="0.2">
      <c r="A583" s="33"/>
      <c r="B583" s="130" t="s">
        <v>1360</v>
      </c>
      <c r="C583" s="130" t="s">
        <v>1897</v>
      </c>
      <c r="D583" s="131" t="s">
        <v>1898</v>
      </c>
      <c r="E583" s="132" t="s">
        <v>438</v>
      </c>
      <c r="F583" s="133">
        <v>4.8940000000000001</v>
      </c>
      <c r="G583" s="120"/>
      <c r="H583" s="52">
        <f t="shared" ref="H583" si="121">F583*G583</f>
        <v>0</v>
      </c>
      <c r="I583" s="13"/>
      <c r="J583" s="52">
        <f t="shared" ref="J583:J584" si="122">H583+I583</f>
        <v>0</v>
      </c>
    </row>
    <row r="584" spans="1:10" ht="56.25" x14ac:dyDescent="0.2">
      <c r="A584" s="33"/>
      <c r="B584" s="121">
        <v>532</v>
      </c>
      <c r="C584" s="121" t="s">
        <v>1899</v>
      </c>
      <c r="D584" s="123" t="s">
        <v>1938</v>
      </c>
      <c r="E584" s="134" t="s">
        <v>438</v>
      </c>
      <c r="F584" s="135">
        <v>2.1059999999999999</v>
      </c>
      <c r="G584" s="120"/>
      <c r="H584" s="52">
        <f>F584*G584*18</f>
        <v>0</v>
      </c>
      <c r="I584" s="13"/>
      <c r="J584" s="52">
        <f t="shared" si="122"/>
        <v>0</v>
      </c>
    </row>
    <row r="585" spans="1:10" ht="22.5" x14ac:dyDescent="0.2">
      <c r="A585" s="33"/>
      <c r="B585" s="130" t="s">
        <v>1363</v>
      </c>
      <c r="C585" s="130" t="s">
        <v>1901</v>
      </c>
      <c r="D585" s="131" t="s">
        <v>1902</v>
      </c>
      <c r="E585" s="132" t="s">
        <v>438</v>
      </c>
      <c r="F585" s="133">
        <v>2.1059999999999999</v>
      </c>
      <c r="G585" s="120"/>
      <c r="H585" s="52">
        <f t="shared" ref="H585:H593" si="123">F585*G585</f>
        <v>0</v>
      </c>
      <c r="I585" s="13"/>
      <c r="J585" s="52">
        <f t="shared" ref="J585:J593" si="124">H585+I585</f>
        <v>0</v>
      </c>
    </row>
    <row r="586" spans="1:10" ht="22.5" x14ac:dyDescent="0.2">
      <c r="A586" s="33"/>
      <c r="B586" s="130" t="s">
        <v>1365</v>
      </c>
      <c r="C586" s="130" t="s">
        <v>1903</v>
      </c>
      <c r="D586" s="131" t="s">
        <v>1905</v>
      </c>
      <c r="E586" s="132" t="s">
        <v>411</v>
      </c>
      <c r="F586" s="133">
        <v>3.9</v>
      </c>
      <c r="G586" s="120"/>
      <c r="H586" s="52">
        <f t="shared" si="123"/>
        <v>0</v>
      </c>
      <c r="I586" s="13"/>
      <c r="J586" s="52">
        <f t="shared" si="124"/>
        <v>0</v>
      </c>
    </row>
    <row r="587" spans="1:10" ht="22.5" x14ac:dyDescent="0.2">
      <c r="A587" s="33"/>
      <c r="B587" s="130" t="s">
        <v>1368</v>
      </c>
      <c r="C587" s="130" t="s">
        <v>1916</v>
      </c>
      <c r="D587" s="131" t="s">
        <v>1917</v>
      </c>
      <c r="E587" s="132" t="s">
        <v>411</v>
      </c>
      <c r="F587" s="133">
        <v>3.9</v>
      </c>
      <c r="G587" s="120"/>
      <c r="H587" s="52">
        <f t="shared" si="123"/>
        <v>0</v>
      </c>
      <c r="I587" s="13"/>
      <c r="J587" s="52">
        <f t="shared" si="124"/>
        <v>0</v>
      </c>
    </row>
    <row r="588" spans="1:10" ht="33.75" x14ac:dyDescent="0.2">
      <c r="A588" s="33"/>
      <c r="B588" s="130" t="s">
        <v>1370</v>
      </c>
      <c r="C588" s="130" t="s">
        <v>1918</v>
      </c>
      <c r="D588" s="131" t="s">
        <v>1919</v>
      </c>
      <c r="E588" s="132" t="s">
        <v>1920</v>
      </c>
      <c r="F588" s="133">
        <v>1</v>
      </c>
      <c r="G588" s="120"/>
      <c r="H588" s="52">
        <f t="shared" si="123"/>
        <v>0</v>
      </c>
      <c r="I588" s="13"/>
      <c r="J588" s="52">
        <f t="shared" si="124"/>
        <v>0</v>
      </c>
    </row>
    <row r="589" spans="1:10" ht="22.5" x14ac:dyDescent="0.2">
      <c r="A589" s="33"/>
      <c r="B589" s="130" t="s">
        <v>1371</v>
      </c>
      <c r="C589" s="130" t="s">
        <v>1921</v>
      </c>
      <c r="D589" s="131" t="s">
        <v>1922</v>
      </c>
      <c r="E589" s="132" t="s">
        <v>1923</v>
      </c>
      <c r="F589" s="133">
        <v>1</v>
      </c>
      <c r="G589" s="120"/>
      <c r="H589" s="52">
        <f t="shared" si="123"/>
        <v>0</v>
      </c>
      <c r="I589" s="13"/>
      <c r="J589" s="52">
        <f t="shared" si="124"/>
        <v>0</v>
      </c>
    </row>
    <row r="590" spans="1:10" ht="22.5" x14ac:dyDescent="0.2">
      <c r="A590" s="33"/>
      <c r="B590" s="130" t="s">
        <v>1372</v>
      </c>
      <c r="C590" s="130" t="s">
        <v>1924</v>
      </c>
      <c r="D590" s="131" t="s">
        <v>1925</v>
      </c>
      <c r="E590" s="132" t="s">
        <v>1923</v>
      </c>
      <c r="F590" s="133">
        <v>1</v>
      </c>
      <c r="G590" s="120"/>
      <c r="H590" s="52">
        <f t="shared" si="123"/>
        <v>0</v>
      </c>
      <c r="I590" s="13"/>
      <c r="J590" s="52">
        <f t="shared" si="124"/>
        <v>0</v>
      </c>
    </row>
    <row r="591" spans="1:10" ht="33.75" x14ac:dyDescent="0.2">
      <c r="A591" s="33"/>
      <c r="B591" s="130" t="s">
        <v>1373</v>
      </c>
      <c r="C591" s="130" t="s">
        <v>1926</v>
      </c>
      <c r="D591" s="131" t="s">
        <v>1927</v>
      </c>
      <c r="E591" s="132" t="s">
        <v>411</v>
      </c>
      <c r="F591" s="133">
        <v>-196.1</v>
      </c>
      <c r="G591" s="120"/>
      <c r="H591" s="52">
        <f t="shared" si="123"/>
        <v>0</v>
      </c>
      <c r="I591" s="13"/>
      <c r="J591" s="52">
        <f t="shared" si="124"/>
        <v>0</v>
      </c>
    </row>
    <row r="592" spans="1:10" ht="22.5" x14ac:dyDescent="0.2">
      <c r="A592" s="33"/>
      <c r="B592" s="130" t="s">
        <v>1374</v>
      </c>
      <c r="C592" s="130" t="s">
        <v>1928</v>
      </c>
      <c r="D592" s="131" t="s">
        <v>1929</v>
      </c>
      <c r="E592" s="132" t="s">
        <v>411</v>
      </c>
      <c r="F592" s="133">
        <v>-196.1</v>
      </c>
      <c r="G592" s="120"/>
      <c r="H592" s="52">
        <f t="shared" si="123"/>
        <v>0</v>
      </c>
      <c r="I592" s="13"/>
      <c r="J592" s="52">
        <f t="shared" si="124"/>
        <v>0</v>
      </c>
    </row>
    <row r="593" spans="1:10" ht="22.5" x14ac:dyDescent="0.2">
      <c r="A593" s="33"/>
      <c r="B593" s="136" t="s">
        <v>1375</v>
      </c>
      <c r="C593" s="136" t="s">
        <v>1928</v>
      </c>
      <c r="D593" s="137" t="s">
        <v>1930</v>
      </c>
      <c r="E593" s="138" t="s">
        <v>411</v>
      </c>
      <c r="F593" s="139">
        <v>-196.1</v>
      </c>
      <c r="G593" s="120"/>
      <c r="H593" s="52">
        <f t="shared" si="123"/>
        <v>0</v>
      </c>
      <c r="I593" s="13"/>
      <c r="J593" s="52">
        <f t="shared" si="124"/>
        <v>0</v>
      </c>
    </row>
    <row r="595" spans="1:10" x14ac:dyDescent="0.2">
      <c r="C595" s="32" t="s">
        <v>339</v>
      </c>
    </row>
    <row r="597" spans="1:10" ht="27" customHeight="1" x14ac:dyDescent="0.2">
      <c r="C597" s="294" t="s">
        <v>340</v>
      </c>
      <c r="D597" s="294"/>
      <c r="E597" s="294"/>
      <c r="F597" s="294"/>
      <c r="G597" s="294"/>
      <c r="H597" s="294"/>
      <c r="I597" s="294"/>
      <c r="J597" s="294"/>
    </row>
  </sheetData>
  <mergeCells count="3">
    <mergeCell ref="B2:F2"/>
    <mergeCell ref="B3:J3"/>
    <mergeCell ref="C597:J597"/>
  </mergeCells>
  <pageMargins left="0.51181102362204722" right="0.51181102362204722" top="0.74803149606299213" bottom="0.74803149606299213" header="0.31496062992125984" footer="0.31496062992125984"/>
  <pageSetup paperSize="9" fitToHeight="0" orientation="landscape" horizontalDpi="90" verticalDpi="90" r:id="rId1"/>
  <headerFooter>
    <oddHeader>&amp;RZałącznik nr 2 do SWZ
Znak sprawy: 56/PN/2021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0C66-DCB6-418B-A77F-7DFC444E4DA2}">
  <dimension ref="A1:H49"/>
  <sheetViews>
    <sheetView view="pageLayout" topLeftCell="A2" zoomScaleNormal="100" workbookViewId="0">
      <selection activeCell="A35" sqref="A35"/>
    </sheetView>
  </sheetViews>
  <sheetFormatPr defaultRowHeight="12.75" x14ac:dyDescent="0.2"/>
  <cols>
    <col min="1" max="1" width="8.7109375" bestFit="1" customWidth="1"/>
    <col min="2" max="2" width="41.28515625" customWidth="1"/>
    <col min="3" max="3" width="19.28515625" customWidth="1"/>
    <col min="5" max="5" width="12.42578125" customWidth="1"/>
  </cols>
  <sheetData>
    <row r="1" spans="1:5" ht="31.5" customHeight="1" x14ac:dyDescent="0.2">
      <c r="A1" s="8"/>
      <c r="B1" s="8"/>
      <c r="C1" s="8"/>
      <c r="D1" s="302"/>
      <c r="E1" s="302"/>
    </row>
    <row r="2" spans="1:5" ht="18" x14ac:dyDescent="0.2">
      <c r="A2" s="292" t="s">
        <v>0</v>
      </c>
      <c r="B2" s="292"/>
      <c r="C2" s="292"/>
      <c r="D2" s="8"/>
      <c r="E2" s="8"/>
    </row>
    <row r="3" spans="1:5" ht="40.5" customHeight="1" x14ac:dyDescent="0.2">
      <c r="A3" s="301" t="s">
        <v>2418</v>
      </c>
      <c r="B3" s="301"/>
      <c r="C3" s="301"/>
      <c r="D3" s="33"/>
      <c r="E3" s="33"/>
    </row>
    <row r="4" spans="1:5" ht="22.5" x14ac:dyDescent="0.2">
      <c r="A4" s="90" t="s">
        <v>2419</v>
      </c>
      <c r="B4" s="90" t="s">
        <v>3</v>
      </c>
      <c r="C4" s="90" t="s">
        <v>2420</v>
      </c>
      <c r="D4" s="33"/>
      <c r="E4" s="33"/>
    </row>
    <row r="5" spans="1:5" x14ac:dyDescent="0.2">
      <c r="A5" s="91" t="s">
        <v>7</v>
      </c>
      <c r="B5" s="91" t="s">
        <v>8</v>
      </c>
      <c r="C5" s="91" t="s">
        <v>9</v>
      </c>
      <c r="D5" s="33"/>
      <c r="E5" s="33"/>
    </row>
    <row r="6" spans="1:5" x14ac:dyDescent="0.2">
      <c r="A6" s="92"/>
      <c r="B6" s="93" t="s">
        <v>2421</v>
      </c>
      <c r="C6" s="94"/>
      <c r="D6" s="33"/>
      <c r="E6" s="33"/>
    </row>
    <row r="7" spans="1:5" s="33" customFormat="1" x14ac:dyDescent="0.2">
      <c r="A7" s="92"/>
      <c r="B7" s="93" t="s">
        <v>2422</v>
      </c>
      <c r="C7" s="94"/>
    </row>
    <row r="8" spans="1:5" x14ac:dyDescent="0.2">
      <c r="A8" s="92" t="s">
        <v>14</v>
      </c>
      <c r="B8" s="86" t="s">
        <v>2423</v>
      </c>
      <c r="C8" s="89"/>
      <c r="D8" s="33"/>
      <c r="E8" s="33"/>
    </row>
    <row r="9" spans="1:5" x14ac:dyDescent="0.2">
      <c r="A9" s="92" t="s">
        <v>16</v>
      </c>
      <c r="B9" s="86" t="s">
        <v>2424</v>
      </c>
      <c r="C9" s="89"/>
      <c r="D9" s="33"/>
      <c r="E9" s="33"/>
    </row>
    <row r="10" spans="1:5" s="33" customFormat="1" x14ac:dyDescent="0.2">
      <c r="A10" s="92" t="s">
        <v>38</v>
      </c>
      <c r="B10" s="86" t="s">
        <v>2425</v>
      </c>
      <c r="C10" s="89"/>
    </row>
    <row r="11" spans="1:5" x14ac:dyDescent="0.2">
      <c r="A11" s="92" t="s">
        <v>40</v>
      </c>
      <c r="B11" s="86" t="s">
        <v>2426</v>
      </c>
      <c r="C11" s="89"/>
      <c r="D11" s="33"/>
      <c r="E11" s="33"/>
    </row>
    <row r="12" spans="1:5" x14ac:dyDescent="0.2">
      <c r="A12" s="92" t="s">
        <v>50</v>
      </c>
      <c r="B12" s="86" t="s">
        <v>2427</v>
      </c>
      <c r="C12" s="89"/>
      <c r="D12" s="33"/>
      <c r="E12" s="33"/>
    </row>
    <row r="13" spans="1:5" x14ac:dyDescent="0.2">
      <c r="A13" s="92" t="s">
        <v>58</v>
      </c>
      <c r="B13" s="86" t="s">
        <v>2428</v>
      </c>
      <c r="C13" s="89"/>
      <c r="D13" s="33"/>
      <c r="E13" s="33"/>
    </row>
    <row r="14" spans="1:5" x14ac:dyDescent="0.2">
      <c r="A14" s="92" t="s">
        <v>66</v>
      </c>
      <c r="B14" s="86" t="s">
        <v>2429</v>
      </c>
      <c r="C14" s="89"/>
      <c r="D14" s="33"/>
      <c r="E14" s="33"/>
    </row>
    <row r="15" spans="1:5" s="33" customFormat="1" x14ac:dyDescent="0.2">
      <c r="A15" s="92" t="s">
        <v>273</v>
      </c>
      <c r="B15" s="86" t="s">
        <v>2430</v>
      </c>
      <c r="C15" s="89"/>
    </row>
    <row r="16" spans="1:5" x14ac:dyDescent="0.2">
      <c r="A16" s="92" t="s">
        <v>83</v>
      </c>
      <c r="B16" s="167" t="s">
        <v>2431</v>
      </c>
      <c r="C16" s="168"/>
      <c r="D16" s="33"/>
      <c r="E16" s="33"/>
    </row>
    <row r="17" spans="1:3" s="33" customFormat="1" x14ac:dyDescent="0.2">
      <c r="A17" s="92" t="s">
        <v>85</v>
      </c>
      <c r="B17" s="86" t="s">
        <v>2432</v>
      </c>
      <c r="C17" s="89"/>
    </row>
    <row r="18" spans="1:3" s="33" customFormat="1" x14ac:dyDescent="0.2">
      <c r="A18" s="92" t="s">
        <v>87</v>
      </c>
      <c r="B18" s="86" t="s">
        <v>2433</v>
      </c>
      <c r="C18" s="89"/>
    </row>
    <row r="19" spans="1:3" s="33" customFormat="1" x14ac:dyDescent="0.2">
      <c r="A19" s="92" t="s">
        <v>2434</v>
      </c>
      <c r="B19" s="86" t="s">
        <v>2435</v>
      </c>
      <c r="C19" s="89"/>
    </row>
    <row r="20" spans="1:3" x14ac:dyDescent="0.2">
      <c r="A20" s="92"/>
      <c r="B20" s="93" t="s">
        <v>2436</v>
      </c>
      <c r="C20" s="94"/>
    </row>
    <row r="21" spans="1:3" x14ac:dyDescent="0.2">
      <c r="A21" s="92" t="s">
        <v>14</v>
      </c>
      <c r="B21" s="86" t="s">
        <v>2423</v>
      </c>
      <c r="C21" s="89"/>
    </row>
    <row r="22" spans="1:3" x14ac:dyDescent="0.2">
      <c r="A22" s="92" t="s">
        <v>16</v>
      </c>
      <c r="B22" s="86" t="s">
        <v>2424</v>
      </c>
      <c r="C22" s="89"/>
    </row>
    <row r="23" spans="1:3" x14ac:dyDescent="0.2">
      <c r="A23" s="92" t="s">
        <v>38</v>
      </c>
      <c r="B23" s="86" t="s">
        <v>2425</v>
      </c>
      <c r="C23" s="89"/>
    </row>
    <row r="24" spans="1:3" x14ac:dyDescent="0.2">
      <c r="A24" s="92" t="s">
        <v>40</v>
      </c>
      <c r="B24" s="86" t="s">
        <v>2426</v>
      </c>
      <c r="C24" s="89"/>
    </row>
    <row r="25" spans="1:3" x14ac:dyDescent="0.2">
      <c r="A25" s="92" t="s">
        <v>50</v>
      </c>
      <c r="B25" s="86" t="s">
        <v>2427</v>
      </c>
      <c r="C25" s="89"/>
    </row>
    <row r="26" spans="1:3" x14ac:dyDescent="0.2">
      <c r="A26" s="92" t="s">
        <v>58</v>
      </c>
      <c r="B26" s="86" t="s">
        <v>2428</v>
      </c>
      <c r="C26" s="89"/>
    </row>
    <row r="27" spans="1:3" x14ac:dyDescent="0.2">
      <c r="A27" s="92" t="s">
        <v>66</v>
      </c>
      <c r="B27" s="86" t="s">
        <v>2429</v>
      </c>
      <c r="C27" s="89"/>
    </row>
    <row r="28" spans="1:3" x14ac:dyDescent="0.2">
      <c r="A28" s="92" t="s">
        <v>273</v>
      </c>
      <c r="B28" s="86" t="s">
        <v>2430</v>
      </c>
      <c r="C28" s="89"/>
    </row>
    <row r="29" spans="1:3" x14ac:dyDescent="0.2">
      <c r="A29" s="92" t="s">
        <v>83</v>
      </c>
      <c r="B29" s="167" t="s">
        <v>2431</v>
      </c>
      <c r="C29" s="168"/>
    </row>
    <row r="30" spans="1:3" x14ac:dyDescent="0.2">
      <c r="A30" s="92" t="s">
        <v>85</v>
      </c>
      <c r="B30" s="86" t="s">
        <v>2432</v>
      </c>
      <c r="C30" s="89"/>
    </row>
    <row r="31" spans="1:3" x14ac:dyDescent="0.2">
      <c r="A31" s="92" t="s">
        <v>87</v>
      </c>
      <c r="B31" s="86" t="s">
        <v>2433</v>
      </c>
      <c r="C31" s="89"/>
    </row>
    <row r="32" spans="1:3" x14ac:dyDescent="0.2">
      <c r="A32" s="92" t="s">
        <v>2434</v>
      </c>
      <c r="B32" s="86" t="s">
        <v>2435</v>
      </c>
      <c r="C32" s="89"/>
    </row>
    <row r="33" spans="1:8" x14ac:dyDescent="0.2">
      <c r="A33" s="169"/>
      <c r="B33" s="170" t="s">
        <v>2437</v>
      </c>
      <c r="C33" s="171"/>
      <c r="D33" s="33"/>
      <c r="E33" s="33"/>
      <c r="F33" s="33"/>
      <c r="G33" s="33"/>
      <c r="H33" s="33"/>
    </row>
    <row r="34" spans="1:8" x14ac:dyDescent="0.2">
      <c r="A34" s="169" t="s">
        <v>14</v>
      </c>
      <c r="B34" s="172" t="s">
        <v>272</v>
      </c>
      <c r="C34" s="173"/>
      <c r="D34" s="33"/>
      <c r="E34" s="33"/>
      <c r="F34" s="33"/>
      <c r="G34" s="33"/>
      <c r="H34" s="33"/>
    </row>
    <row r="35" spans="1:8" x14ac:dyDescent="0.2">
      <c r="A35" s="169" t="s">
        <v>273</v>
      </c>
      <c r="B35" s="172" t="s">
        <v>274</v>
      </c>
      <c r="C35" s="173"/>
      <c r="D35" s="33"/>
      <c r="E35" s="33"/>
      <c r="F35" s="33"/>
      <c r="G35" s="33"/>
      <c r="H35" s="33"/>
    </row>
    <row r="36" spans="1:8" x14ac:dyDescent="0.2">
      <c r="A36" s="169"/>
      <c r="B36" s="170" t="s">
        <v>2438</v>
      </c>
      <c r="C36" s="171"/>
      <c r="D36" s="33"/>
      <c r="E36" s="33"/>
      <c r="F36" s="33"/>
      <c r="G36" s="33"/>
      <c r="H36" s="33"/>
    </row>
    <row r="39" spans="1:8" x14ac:dyDescent="0.2">
      <c r="A39" s="32" t="s">
        <v>339</v>
      </c>
      <c r="B39" s="8"/>
      <c r="C39" s="8"/>
      <c r="D39" s="8"/>
      <c r="E39" s="8"/>
      <c r="F39" s="8"/>
      <c r="G39" s="8"/>
      <c r="H39" s="8"/>
    </row>
    <row r="40" spans="1:8" x14ac:dyDescent="0.2">
      <c r="A40" s="8"/>
      <c r="B40" s="8"/>
      <c r="C40" s="8"/>
      <c r="D40" s="8"/>
      <c r="E40" s="8"/>
      <c r="F40" s="8"/>
      <c r="G40" s="8"/>
      <c r="H40" s="8"/>
    </row>
    <row r="41" spans="1:8" x14ac:dyDescent="0.2">
      <c r="A41" s="8"/>
      <c r="B41" s="8"/>
      <c r="C41" s="8"/>
      <c r="D41" s="8"/>
      <c r="E41" s="8"/>
      <c r="F41" s="8"/>
      <c r="G41" s="8"/>
      <c r="H41" s="8"/>
    </row>
    <row r="42" spans="1:8" ht="39" customHeight="1" x14ac:dyDescent="0.2">
      <c r="A42" s="294" t="s">
        <v>340</v>
      </c>
      <c r="B42" s="294"/>
      <c r="C42" s="294"/>
      <c r="D42" s="294"/>
      <c r="E42" s="294"/>
      <c r="F42" s="294"/>
      <c r="G42" s="294"/>
      <c r="H42" s="294"/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46" spans="1:8" x14ac:dyDescent="0.2">
      <c r="A46" s="8"/>
      <c r="B46" s="8"/>
      <c r="C46" s="8"/>
      <c r="D46" s="8"/>
      <c r="E46" s="8"/>
      <c r="F46" s="8"/>
      <c r="G46" s="8"/>
      <c r="H46" s="8"/>
    </row>
    <row r="47" spans="1:8" x14ac:dyDescent="0.2">
      <c r="A47" s="8"/>
      <c r="B47" s="8"/>
      <c r="C47" s="8"/>
      <c r="D47" s="8"/>
      <c r="E47" s="8"/>
      <c r="F47" s="8"/>
      <c r="G47" s="8"/>
      <c r="H47" s="8"/>
    </row>
    <row r="48" spans="1:8" x14ac:dyDescent="0.2">
      <c r="A48" s="8"/>
      <c r="B48" s="8"/>
      <c r="C48" s="8"/>
      <c r="D48" s="8"/>
      <c r="E48" s="8"/>
      <c r="F48" s="8"/>
      <c r="G48" s="8"/>
      <c r="H48" s="8"/>
    </row>
    <row r="49" spans="1:8" x14ac:dyDescent="0.2">
      <c r="A49" s="8"/>
      <c r="B49" s="8"/>
      <c r="C49" s="8"/>
      <c r="D49" s="8"/>
      <c r="E49" s="8"/>
      <c r="F49" s="8"/>
      <c r="G49" s="8"/>
      <c r="H49" s="8"/>
    </row>
  </sheetData>
  <mergeCells count="4">
    <mergeCell ref="A3:C3"/>
    <mergeCell ref="D1:E1"/>
    <mergeCell ref="A2:C2"/>
    <mergeCell ref="A42:H42"/>
  </mergeCells>
  <pageMargins left="0.7" right="0.7" top="0.75" bottom="0.75" header="0.3" footer="0.3"/>
  <pageSetup paperSize="9" orientation="portrait" r:id="rId1"/>
  <headerFooter>
    <oddHeader>&amp;RZałącznik nr 2 do SWZ
Znak sprawy: 56/PN/2021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F5345-618E-4200-80FB-74B601644DF9}">
  <sheetPr>
    <pageSetUpPr fitToPage="1"/>
  </sheetPr>
  <dimension ref="A1:AP369"/>
  <sheetViews>
    <sheetView view="pageLayout" topLeftCell="A362" zoomScaleNormal="100" workbookViewId="0">
      <selection activeCell="F372" sqref="F372"/>
    </sheetView>
  </sheetViews>
  <sheetFormatPr defaultColWidth="11.42578125" defaultRowHeight="12.75" customHeight="1" x14ac:dyDescent="0.2"/>
  <cols>
    <col min="1" max="1" width="4.28515625" style="8" customWidth="1"/>
    <col min="2" max="2" width="5" style="8" customWidth="1"/>
    <col min="3" max="3" width="9.85546875" style="8" customWidth="1"/>
    <col min="4" max="4" width="49.28515625" style="8" customWidth="1"/>
    <col min="5" max="5" width="10.140625" style="8" customWidth="1"/>
    <col min="6" max="6" width="14.28515625" style="8" customWidth="1"/>
    <col min="7" max="7" width="15.85546875" style="8" customWidth="1"/>
    <col min="8" max="16384" width="11.42578125" style="8"/>
  </cols>
  <sheetData>
    <row r="1" spans="1:10" ht="28.9" customHeight="1" x14ac:dyDescent="0.2">
      <c r="H1" s="302"/>
      <c r="I1" s="302"/>
    </row>
    <row r="2" spans="1:10" ht="22.5" customHeight="1" x14ac:dyDescent="0.2">
      <c r="A2" s="1"/>
      <c r="B2" s="292" t="s">
        <v>341</v>
      </c>
      <c r="C2" s="292"/>
      <c r="D2" s="292"/>
      <c r="E2" s="292"/>
      <c r="F2" s="292"/>
    </row>
    <row r="3" spans="1:10" ht="22.9" customHeight="1" thickBot="1" x14ac:dyDescent="0.25">
      <c r="A3" s="1"/>
      <c r="B3" s="303" t="s">
        <v>2439</v>
      </c>
      <c r="C3" s="298"/>
      <c r="D3" s="298"/>
      <c r="E3" s="298"/>
      <c r="F3" s="298"/>
      <c r="G3" s="298"/>
      <c r="H3" s="298"/>
      <c r="I3" s="298"/>
      <c r="J3" s="298"/>
    </row>
    <row r="4" spans="1:10" s="21" customFormat="1" ht="22.5" customHeight="1" thickBot="1" x14ac:dyDescent="0.25">
      <c r="A4" s="17"/>
      <c r="B4" s="18" t="s">
        <v>2</v>
      </c>
      <c r="C4" s="18" t="s">
        <v>343</v>
      </c>
      <c r="D4" s="18" t="s">
        <v>3</v>
      </c>
      <c r="E4" s="18" t="s">
        <v>344</v>
      </c>
      <c r="F4" s="18" t="s">
        <v>345</v>
      </c>
      <c r="G4" s="19" t="s">
        <v>346</v>
      </c>
      <c r="H4" s="19" t="s">
        <v>4</v>
      </c>
      <c r="I4" s="19" t="s">
        <v>5</v>
      </c>
      <c r="J4" s="20" t="s">
        <v>6</v>
      </c>
    </row>
    <row r="5" spans="1:10" ht="12.75" customHeight="1" x14ac:dyDescent="0.2">
      <c r="A5" s="2"/>
      <c r="B5" s="35" t="s">
        <v>7</v>
      </c>
      <c r="C5" s="35" t="s">
        <v>8</v>
      </c>
      <c r="D5" s="35">
        <v>3</v>
      </c>
      <c r="E5" s="35">
        <v>4</v>
      </c>
      <c r="F5" s="35">
        <v>5</v>
      </c>
      <c r="G5" s="15"/>
      <c r="H5" s="15"/>
      <c r="I5" s="15"/>
      <c r="J5" s="16"/>
    </row>
    <row r="6" spans="1:10" x14ac:dyDescent="0.2">
      <c r="A6" s="2"/>
      <c r="B6" s="152"/>
      <c r="C6" s="152"/>
      <c r="D6" s="141" t="s">
        <v>2421</v>
      </c>
      <c r="E6" s="152"/>
      <c r="F6" s="161"/>
      <c r="G6" s="158"/>
      <c r="H6" s="159">
        <f>H7+H151+H295+H358</f>
        <v>0</v>
      </c>
      <c r="I6" s="160"/>
      <c r="J6" s="52">
        <f t="shared" ref="J6:J51" si="0">H6+I6</f>
        <v>0</v>
      </c>
    </row>
    <row r="7" spans="1:10" x14ac:dyDescent="0.2">
      <c r="A7" s="2"/>
      <c r="B7" s="156"/>
      <c r="C7" s="156"/>
      <c r="D7" s="157" t="s">
        <v>2422</v>
      </c>
      <c r="E7" s="156"/>
      <c r="F7" s="162"/>
      <c r="G7" s="158"/>
      <c r="H7" s="159">
        <f>H8+H81+H91</f>
        <v>0</v>
      </c>
      <c r="I7" s="160"/>
      <c r="J7" s="52"/>
    </row>
    <row r="8" spans="1:10" ht="13.5" thickBot="1" x14ac:dyDescent="0.25">
      <c r="A8" s="2"/>
      <c r="B8" s="153"/>
      <c r="C8" s="153"/>
      <c r="D8" s="154" t="s">
        <v>2440</v>
      </c>
      <c r="E8" s="153"/>
      <c r="F8" s="153"/>
      <c r="G8" s="155"/>
      <c r="H8" s="54">
        <f>H9+H38</f>
        <v>0</v>
      </c>
      <c r="I8" s="12"/>
      <c r="J8" s="54">
        <f t="shared" si="0"/>
        <v>0</v>
      </c>
    </row>
    <row r="9" spans="1:10" ht="13.5" thickBot="1" x14ac:dyDescent="0.25">
      <c r="A9" s="2"/>
      <c r="B9" s="81"/>
      <c r="C9" s="81"/>
      <c r="D9" s="85" t="s">
        <v>2441</v>
      </c>
      <c r="E9" s="81"/>
      <c r="F9" s="81"/>
      <c r="G9" s="10"/>
      <c r="H9" s="52">
        <f>SUM(H10:H37)</f>
        <v>0</v>
      </c>
      <c r="I9" s="13"/>
      <c r="J9" s="52">
        <f t="shared" si="0"/>
        <v>0</v>
      </c>
    </row>
    <row r="10" spans="1:10" ht="22.5" x14ac:dyDescent="0.2">
      <c r="A10" s="2"/>
      <c r="B10" s="79">
        <v>1</v>
      </c>
      <c r="C10" s="79" t="s">
        <v>2442</v>
      </c>
      <c r="D10" s="86" t="s">
        <v>2443</v>
      </c>
      <c r="E10" s="87" t="s">
        <v>353</v>
      </c>
      <c r="F10" s="127">
        <v>1</v>
      </c>
      <c r="G10" s="13"/>
      <c r="H10" s="52">
        <f>SUM(H11:H16)</f>
        <v>0</v>
      </c>
      <c r="I10" s="13"/>
      <c r="J10" s="52">
        <f t="shared" si="0"/>
        <v>0</v>
      </c>
    </row>
    <row r="11" spans="1:10" ht="22.5" x14ac:dyDescent="0.2">
      <c r="A11" s="2"/>
      <c r="B11" s="79">
        <v>2</v>
      </c>
      <c r="C11" s="79" t="s">
        <v>2444</v>
      </c>
      <c r="D11" s="86" t="s">
        <v>2445</v>
      </c>
      <c r="E11" s="87" t="s">
        <v>353</v>
      </c>
      <c r="F11" s="127">
        <v>1</v>
      </c>
      <c r="G11" s="13"/>
      <c r="H11" s="52">
        <f t="shared" ref="H11:H16" si="1">F11*G11</f>
        <v>0</v>
      </c>
      <c r="I11" s="13"/>
      <c r="J11" s="52">
        <f t="shared" si="0"/>
        <v>0</v>
      </c>
    </row>
    <row r="12" spans="1:10" ht="22.5" x14ac:dyDescent="0.2">
      <c r="A12" s="2"/>
      <c r="B12" s="79">
        <v>3</v>
      </c>
      <c r="C12" s="79" t="s">
        <v>2446</v>
      </c>
      <c r="D12" s="86" t="s">
        <v>2447</v>
      </c>
      <c r="E12" s="87" t="s">
        <v>371</v>
      </c>
      <c r="F12" s="127">
        <v>1</v>
      </c>
      <c r="G12" s="13"/>
      <c r="H12" s="52">
        <f t="shared" si="1"/>
        <v>0</v>
      </c>
      <c r="I12" s="13"/>
      <c r="J12" s="52">
        <f t="shared" si="0"/>
        <v>0</v>
      </c>
    </row>
    <row r="13" spans="1:10" ht="22.5" x14ac:dyDescent="0.2">
      <c r="A13" s="2"/>
      <c r="B13" s="79">
        <v>4</v>
      </c>
      <c r="C13" s="79" t="s">
        <v>2448</v>
      </c>
      <c r="D13" s="86" t="s">
        <v>2449</v>
      </c>
      <c r="E13" s="87" t="s">
        <v>371</v>
      </c>
      <c r="F13" s="127">
        <v>14</v>
      </c>
      <c r="G13" s="14"/>
      <c r="H13" s="52">
        <f t="shared" si="1"/>
        <v>0</v>
      </c>
      <c r="I13" s="14"/>
      <c r="J13" s="52">
        <f t="shared" si="0"/>
        <v>0</v>
      </c>
    </row>
    <row r="14" spans="1:10" ht="22.5" x14ac:dyDescent="0.2">
      <c r="A14" s="2"/>
      <c r="B14" s="79">
        <v>5</v>
      </c>
      <c r="C14" s="79" t="s">
        <v>2448</v>
      </c>
      <c r="D14" s="86" t="s">
        <v>2450</v>
      </c>
      <c r="E14" s="87" t="s">
        <v>371</v>
      </c>
      <c r="F14" s="127">
        <v>3</v>
      </c>
      <c r="G14" s="13"/>
      <c r="H14" s="52">
        <f t="shared" si="1"/>
        <v>0</v>
      </c>
      <c r="I14" s="13"/>
      <c r="J14" s="52">
        <f t="shared" si="0"/>
        <v>0</v>
      </c>
    </row>
    <row r="15" spans="1:10" ht="22.5" x14ac:dyDescent="0.2">
      <c r="A15" s="2"/>
      <c r="B15" s="79">
        <v>6</v>
      </c>
      <c r="C15" s="79" t="s">
        <v>2448</v>
      </c>
      <c r="D15" s="86" t="s">
        <v>2451</v>
      </c>
      <c r="E15" s="87" t="s">
        <v>371</v>
      </c>
      <c r="F15" s="127">
        <v>1</v>
      </c>
      <c r="G15" s="13"/>
      <c r="H15" s="52">
        <f t="shared" si="1"/>
        <v>0</v>
      </c>
      <c r="I15" s="13"/>
      <c r="J15" s="52">
        <f t="shared" si="0"/>
        <v>0</v>
      </c>
    </row>
    <row r="16" spans="1:10" ht="22.5" x14ac:dyDescent="0.2">
      <c r="A16" s="2"/>
      <c r="B16" s="79">
        <v>7</v>
      </c>
      <c r="C16" s="79" t="s">
        <v>2448</v>
      </c>
      <c r="D16" s="86" t="s">
        <v>2452</v>
      </c>
      <c r="E16" s="87" t="s">
        <v>371</v>
      </c>
      <c r="F16" s="127">
        <v>3</v>
      </c>
      <c r="G16" s="14"/>
      <c r="H16" s="52">
        <f t="shared" si="1"/>
        <v>0</v>
      </c>
      <c r="I16" s="14"/>
      <c r="J16" s="52">
        <f t="shared" si="0"/>
        <v>0</v>
      </c>
    </row>
    <row r="17" spans="1:10" ht="33.75" x14ac:dyDescent="0.2">
      <c r="A17" s="2"/>
      <c r="B17" s="79">
        <v>8</v>
      </c>
      <c r="C17" s="79" t="s">
        <v>2453</v>
      </c>
      <c r="D17" s="86" t="s">
        <v>2454</v>
      </c>
      <c r="E17" s="87" t="s">
        <v>353</v>
      </c>
      <c r="F17" s="127">
        <v>17</v>
      </c>
      <c r="G17" s="13"/>
      <c r="H17" s="55">
        <f>SUM(H18:H20)</f>
        <v>0</v>
      </c>
      <c r="I17" s="14"/>
      <c r="J17" s="55">
        <f t="shared" si="0"/>
        <v>0</v>
      </c>
    </row>
    <row r="18" spans="1:10" ht="22.5" x14ac:dyDescent="0.2">
      <c r="A18" s="2"/>
      <c r="B18" s="79">
        <v>9</v>
      </c>
      <c r="C18" s="79" t="s">
        <v>2455</v>
      </c>
      <c r="D18" s="86" t="s">
        <v>2456</v>
      </c>
      <c r="E18" s="87" t="s">
        <v>353</v>
      </c>
      <c r="F18" s="127">
        <v>17</v>
      </c>
      <c r="G18" s="14"/>
      <c r="H18" s="52">
        <f>F18*G18</f>
        <v>0</v>
      </c>
      <c r="I18" s="13"/>
      <c r="J18" s="52">
        <f t="shared" si="0"/>
        <v>0</v>
      </c>
    </row>
    <row r="19" spans="1:10" ht="22.5" x14ac:dyDescent="0.2">
      <c r="A19" s="2"/>
      <c r="B19" s="79">
        <v>10</v>
      </c>
      <c r="C19" s="79" t="s">
        <v>2457</v>
      </c>
      <c r="D19" s="86" t="s">
        <v>2458</v>
      </c>
      <c r="E19" s="87" t="s">
        <v>353</v>
      </c>
      <c r="F19" s="127">
        <v>2</v>
      </c>
      <c r="G19" s="14"/>
      <c r="H19" s="52">
        <f>F19*G19</f>
        <v>0</v>
      </c>
      <c r="I19" s="13"/>
      <c r="J19" s="52">
        <f t="shared" si="0"/>
        <v>0</v>
      </c>
    </row>
    <row r="20" spans="1:10" ht="22.5" x14ac:dyDescent="0.2">
      <c r="A20" s="2"/>
      <c r="B20" s="79">
        <v>11</v>
      </c>
      <c r="C20" s="79" t="s">
        <v>2459</v>
      </c>
      <c r="D20" s="86" t="s">
        <v>2460</v>
      </c>
      <c r="E20" s="87" t="s">
        <v>353</v>
      </c>
      <c r="F20" s="127">
        <v>6</v>
      </c>
      <c r="G20" s="14"/>
      <c r="H20" s="52">
        <f>F20*G20</f>
        <v>0</v>
      </c>
      <c r="I20" s="13"/>
      <c r="J20" s="52">
        <f t="shared" si="0"/>
        <v>0</v>
      </c>
    </row>
    <row r="21" spans="1:10" ht="22.5" x14ac:dyDescent="0.2">
      <c r="A21" s="2"/>
      <c r="B21" s="79">
        <v>12</v>
      </c>
      <c r="C21" s="79" t="s">
        <v>2459</v>
      </c>
      <c r="D21" s="86" t="s">
        <v>2461</v>
      </c>
      <c r="E21" s="87" t="s">
        <v>353</v>
      </c>
      <c r="F21" s="127">
        <v>9</v>
      </c>
      <c r="G21" s="13"/>
      <c r="H21" s="52">
        <f>SUM(H22:H23)</f>
        <v>0</v>
      </c>
      <c r="I21" s="13"/>
      <c r="J21" s="52">
        <f t="shared" si="0"/>
        <v>0</v>
      </c>
    </row>
    <row r="22" spans="1:10" ht="22.5" x14ac:dyDescent="0.2">
      <c r="A22" s="2"/>
      <c r="B22" s="79">
        <v>13</v>
      </c>
      <c r="C22" s="79" t="s">
        <v>2462</v>
      </c>
      <c r="D22" s="86" t="s">
        <v>2463</v>
      </c>
      <c r="E22" s="87" t="s">
        <v>353</v>
      </c>
      <c r="F22" s="127">
        <v>1</v>
      </c>
      <c r="G22" s="13"/>
      <c r="H22" s="52">
        <f>F22*G22</f>
        <v>0</v>
      </c>
      <c r="I22" s="13"/>
      <c r="J22" s="52">
        <f t="shared" si="0"/>
        <v>0</v>
      </c>
    </row>
    <row r="23" spans="1:10" ht="22.5" x14ac:dyDescent="0.2">
      <c r="A23" s="2"/>
      <c r="B23" s="79">
        <v>14</v>
      </c>
      <c r="C23" s="79" t="s">
        <v>1751</v>
      </c>
      <c r="D23" s="86" t="s">
        <v>2464</v>
      </c>
      <c r="E23" s="87" t="s">
        <v>353</v>
      </c>
      <c r="F23" s="127">
        <v>1</v>
      </c>
      <c r="G23" s="13"/>
      <c r="H23" s="52">
        <f>F23*G23</f>
        <v>0</v>
      </c>
      <c r="I23" s="13"/>
      <c r="J23" s="52">
        <f t="shared" si="0"/>
        <v>0</v>
      </c>
    </row>
    <row r="24" spans="1:10" ht="33.75" x14ac:dyDescent="0.2">
      <c r="A24" s="2"/>
      <c r="B24" s="79">
        <v>15</v>
      </c>
      <c r="C24" s="79" t="s">
        <v>2465</v>
      </c>
      <c r="D24" s="86" t="s">
        <v>2466</v>
      </c>
      <c r="E24" s="87" t="s">
        <v>411</v>
      </c>
      <c r="F24" s="127">
        <v>190</v>
      </c>
      <c r="G24" s="13"/>
      <c r="H24" s="52">
        <f>H25</f>
        <v>0</v>
      </c>
      <c r="I24" s="13"/>
      <c r="J24" s="52">
        <f t="shared" si="0"/>
        <v>0</v>
      </c>
    </row>
    <row r="25" spans="1:10" ht="33.75" x14ac:dyDescent="0.2">
      <c r="A25" s="2"/>
      <c r="B25" s="79">
        <v>16</v>
      </c>
      <c r="C25" s="79" t="s">
        <v>2465</v>
      </c>
      <c r="D25" s="86" t="s">
        <v>2467</v>
      </c>
      <c r="E25" s="87" t="s">
        <v>411</v>
      </c>
      <c r="F25" s="127">
        <v>150</v>
      </c>
      <c r="G25" s="13"/>
      <c r="H25" s="52">
        <f>F25*G25</f>
        <v>0</v>
      </c>
      <c r="I25" s="13"/>
      <c r="J25" s="52">
        <f t="shared" si="0"/>
        <v>0</v>
      </c>
    </row>
    <row r="26" spans="1:10" ht="33.75" x14ac:dyDescent="0.2">
      <c r="A26" s="2"/>
      <c r="B26" s="79">
        <v>17</v>
      </c>
      <c r="C26" s="79" t="s">
        <v>2465</v>
      </c>
      <c r="D26" s="86" t="s">
        <v>2468</v>
      </c>
      <c r="E26" s="87" t="s">
        <v>411</v>
      </c>
      <c r="F26" s="127">
        <v>40</v>
      </c>
      <c r="G26" s="13"/>
      <c r="H26" s="52">
        <f>H27</f>
        <v>0</v>
      </c>
      <c r="I26" s="13"/>
      <c r="J26" s="52">
        <f t="shared" si="0"/>
        <v>0</v>
      </c>
    </row>
    <row r="27" spans="1:10" ht="33.75" x14ac:dyDescent="0.2">
      <c r="A27" s="2"/>
      <c r="B27" s="79">
        <v>18</v>
      </c>
      <c r="C27" s="79" t="s">
        <v>2469</v>
      </c>
      <c r="D27" s="86" t="s">
        <v>2470</v>
      </c>
      <c r="E27" s="87" t="s">
        <v>411</v>
      </c>
      <c r="F27" s="127">
        <v>15</v>
      </c>
      <c r="G27" s="13"/>
      <c r="H27" s="52">
        <f>F27*G27</f>
        <v>0</v>
      </c>
      <c r="I27" s="13"/>
      <c r="J27" s="52">
        <f t="shared" si="0"/>
        <v>0</v>
      </c>
    </row>
    <row r="28" spans="1:10" ht="33.75" x14ac:dyDescent="0.2">
      <c r="A28" s="2"/>
      <c r="B28" s="79">
        <v>19</v>
      </c>
      <c r="C28" s="79" t="s">
        <v>2469</v>
      </c>
      <c r="D28" s="86" t="s">
        <v>2471</v>
      </c>
      <c r="E28" s="87" t="s">
        <v>411</v>
      </c>
      <c r="F28" s="127">
        <v>15</v>
      </c>
      <c r="G28" s="13"/>
      <c r="H28" s="52">
        <f>SUM(H29:H31)</f>
        <v>0</v>
      </c>
      <c r="I28" s="13"/>
      <c r="J28" s="52">
        <f t="shared" si="0"/>
        <v>0</v>
      </c>
    </row>
    <row r="29" spans="1:10" ht="33.75" x14ac:dyDescent="0.2">
      <c r="A29" s="2"/>
      <c r="B29" s="79">
        <v>20</v>
      </c>
      <c r="C29" s="79" t="s">
        <v>2469</v>
      </c>
      <c r="D29" s="86" t="s">
        <v>2472</v>
      </c>
      <c r="E29" s="87" t="s">
        <v>411</v>
      </c>
      <c r="F29" s="127">
        <v>40</v>
      </c>
      <c r="G29" s="13"/>
      <c r="H29" s="52">
        <f>F29*G29</f>
        <v>0</v>
      </c>
      <c r="I29" s="13"/>
      <c r="J29" s="52">
        <f t="shared" si="0"/>
        <v>0</v>
      </c>
    </row>
    <row r="30" spans="1:10" ht="22.5" x14ac:dyDescent="0.2">
      <c r="A30" s="2"/>
      <c r="B30" s="79">
        <v>21</v>
      </c>
      <c r="C30" s="79" t="s">
        <v>2473</v>
      </c>
      <c r="D30" s="86" t="s">
        <v>2474</v>
      </c>
      <c r="E30" s="87" t="s">
        <v>2475</v>
      </c>
      <c r="F30" s="127">
        <v>16</v>
      </c>
      <c r="G30" s="13"/>
      <c r="H30" s="52">
        <f>F30*G30</f>
        <v>0</v>
      </c>
      <c r="I30" s="13"/>
      <c r="J30" s="52">
        <f t="shared" si="0"/>
        <v>0</v>
      </c>
    </row>
    <row r="31" spans="1:10" ht="22.5" x14ac:dyDescent="0.2">
      <c r="A31" s="2"/>
      <c r="B31" s="79">
        <v>22</v>
      </c>
      <c r="C31" s="79" t="s">
        <v>2476</v>
      </c>
      <c r="D31" s="86" t="s">
        <v>2477</v>
      </c>
      <c r="E31" s="87" t="s">
        <v>2475</v>
      </c>
      <c r="F31" s="127">
        <v>3</v>
      </c>
      <c r="G31" s="13"/>
      <c r="H31" s="52">
        <f>F31*G31</f>
        <v>0</v>
      </c>
      <c r="I31" s="13"/>
      <c r="J31" s="52">
        <f t="shared" si="0"/>
        <v>0</v>
      </c>
    </row>
    <row r="32" spans="1:10" ht="22.5" x14ac:dyDescent="0.2">
      <c r="A32" s="2"/>
      <c r="B32" s="79">
        <v>23</v>
      </c>
      <c r="C32" s="79" t="s">
        <v>2478</v>
      </c>
      <c r="D32" s="86" t="s">
        <v>2479</v>
      </c>
      <c r="E32" s="87" t="s">
        <v>2480</v>
      </c>
      <c r="F32" s="127">
        <v>11</v>
      </c>
      <c r="G32" s="13"/>
      <c r="H32" s="52">
        <f>H33</f>
        <v>0</v>
      </c>
      <c r="I32" s="13"/>
      <c r="J32" s="52">
        <f t="shared" si="0"/>
        <v>0</v>
      </c>
    </row>
    <row r="33" spans="1:10" ht="22.5" x14ac:dyDescent="0.2">
      <c r="A33" s="2"/>
      <c r="B33" s="79">
        <v>24</v>
      </c>
      <c r="C33" s="79" t="s">
        <v>2481</v>
      </c>
      <c r="D33" s="86" t="s">
        <v>2482</v>
      </c>
      <c r="E33" s="87" t="s">
        <v>353</v>
      </c>
      <c r="F33" s="127">
        <v>1</v>
      </c>
      <c r="G33" s="13"/>
      <c r="H33" s="52">
        <f>F33*G33</f>
        <v>0</v>
      </c>
      <c r="I33" s="13"/>
      <c r="J33" s="52">
        <f t="shared" si="0"/>
        <v>0</v>
      </c>
    </row>
    <row r="34" spans="1:10" ht="22.5" x14ac:dyDescent="0.2">
      <c r="A34" s="2"/>
      <c r="B34" s="79">
        <v>25</v>
      </c>
      <c r="C34" s="79" t="s">
        <v>2483</v>
      </c>
      <c r="D34" s="86" t="s">
        <v>2484</v>
      </c>
      <c r="E34" s="87" t="s">
        <v>353</v>
      </c>
      <c r="F34" s="127">
        <v>1</v>
      </c>
      <c r="G34" s="13"/>
      <c r="H34" s="52">
        <f>H35</f>
        <v>0</v>
      </c>
      <c r="I34" s="13"/>
      <c r="J34" s="52">
        <f t="shared" si="0"/>
        <v>0</v>
      </c>
    </row>
    <row r="35" spans="1:10" ht="22.5" x14ac:dyDescent="0.2">
      <c r="A35" s="2"/>
      <c r="B35" s="79">
        <v>26</v>
      </c>
      <c r="C35" s="79" t="s">
        <v>2485</v>
      </c>
      <c r="D35" s="86" t="s">
        <v>2486</v>
      </c>
      <c r="E35" s="87" t="s">
        <v>353</v>
      </c>
      <c r="F35" s="127">
        <v>16</v>
      </c>
      <c r="G35" s="13"/>
      <c r="H35" s="52">
        <f>F35*G35</f>
        <v>0</v>
      </c>
      <c r="I35" s="13"/>
      <c r="J35" s="52">
        <f t="shared" si="0"/>
        <v>0</v>
      </c>
    </row>
    <row r="36" spans="1:10" ht="33.75" x14ac:dyDescent="0.2">
      <c r="A36" s="2"/>
      <c r="B36" s="79">
        <v>27</v>
      </c>
      <c r="C36" s="79" t="s">
        <v>2487</v>
      </c>
      <c r="D36" s="86" t="s">
        <v>2488</v>
      </c>
      <c r="E36" s="87" t="s">
        <v>2489</v>
      </c>
      <c r="F36" s="127">
        <v>12</v>
      </c>
      <c r="G36" s="13"/>
      <c r="H36" s="52">
        <f>SUM(H37:H38)</f>
        <v>0</v>
      </c>
      <c r="I36" s="13"/>
      <c r="J36" s="52">
        <f t="shared" si="0"/>
        <v>0</v>
      </c>
    </row>
    <row r="37" spans="1:10" ht="34.5" thickBot="1" x14ac:dyDescent="0.25">
      <c r="A37" s="2"/>
      <c r="B37" s="79">
        <v>28</v>
      </c>
      <c r="C37" s="79" t="s">
        <v>2490</v>
      </c>
      <c r="D37" s="86" t="s">
        <v>2491</v>
      </c>
      <c r="E37" s="87" t="s">
        <v>2489</v>
      </c>
      <c r="F37" s="127">
        <v>8</v>
      </c>
      <c r="G37" s="13"/>
      <c r="H37" s="52">
        <f>F37*G37</f>
        <v>0</v>
      </c>
      <c r="I37" s="13"/>
      <c r="J37" s="52">
        <f t="shared" si="0"/>
        <v>0</v>
      </c>
    </row>
    <row r="38" spans="1:10" ht="13.5" thickBot="1" x14ac:dyDescent="0.25">
      <c r="A38" s="2"/>
      <c r="B38" s="81"/>
      <c r="C38" s="81"/>
      <c r="D38" s="85" t="s">
        <v>2492</v>
      </c>
      <c r="E38" s="81"/>
      <c r="F38" s="175"/>
      <c r="G38" s="10"/>
      <c r="H38" s="52">
        <f>H39+H56+H62+H69</f>
        <v>0</v>
      </c>
      <c r="I38" s="13"/>
      <c r="J38" s="52">
        <f t="shared" si="0"/>
        <v>0</v>
      </c>
    </row>
    <row r="39" spans="1:10" ht="13.5" thickBot="1" x14ac:dyDescent="0.25">
      <c r="A39" s="2"/>
      <c r="B39" s="81"/>
      <c r="C39" s="81"/>
      <c r="D39" s="85" t="s">
        <v>2493</v>
      </c>
      <c r="E39" s="81"/>
      <c r="F39" s="175"/>
      <c r="G39" s="10"/>
      <c r="H39" s="52">
        <f>SUM(H40:H55)</f>
        <v>0</v>
      </c>
      <c r="I39" s="13"/>
      <c r="J39" s="52">
        <f t="shared" si="0"/>
        <v>0</v>
      </c>
    </row>
    <row r="40" spans="1:10" ht="22.5" x14ac:dyDescent="0.2">
      <c r="A40" s="2"/>
      <c r="B40" s="79">
        <v>29</v>
      </c>
      <c r="C40" s="79" t="s">
        <v>2494</v>
      </c>
      <c r="D40" s="86" t="s">
        <v>2495</v>
      </c>
      <c r="E40" s="87" t="s">
        <v>371</v>
      </c>
      <c r="F40" s="127">
        <v>1</v>
      </c>
      <c r="G40" s="13"/>
      <c r="H40" s="52">
        <f t="shared" ref="H40:H46" si="2">F40*G40</f>
        <v>0</v>
      </c>
      <c r="I40" s="13"/>
      <c r="J40" s="52">
        <f t="shared" si="0"/>
        <v>0</v>
      </c>
    </row>
    <row r="41" spans="1:10" ht="22.5" x14ac:dyDescent="0.2">
      <c r="A41" s="2"/>
      <c r="B41" s="79">
        <v>30</v>
      </c>
      <c r="C41" s="79" t="s">
        <v>2496</v>
      </c>
      <c r="D41" s="86" t="s">
        <v>2497</v>
      </c>
      <c r="E41" s="87" t="s">
        <v>371</v>
      </c>
      <c r="F41" s="127">
        <v>1</v>
      </c>
      <c r="G41" s="13"/>
      <c r="H41" s="52">
        <f t="shared" si="2"/>
        <v>0</v>
      </c>
      <c r="I41" s="13"/>
      <c r="J41" s="52">
        <f t="shared" si="0"/>
        <v>0</v>
      </c>
    </row>
    <row r="42" spans="1:10" ht="56.25" x14ac:dyDescent="0.2">
      <c r="A42" s="2"/>
      <c r="B42" s="79">
        <v>31</v>
      </c>
      <c r="C42" s="79" t="s">
        <v>2496</v>
      </c>
      <c r="D42" s="86" t="s">
        <v>2498</v>
      </c>
      <c r="E42" s="87" t="s">
        <v>371</v>
      </c>
      <c r="F42" s="127">
        <v>2</v>
      </c>
      <c r="G42" s="13"/>
      <c r="H42" s="52">
        <f t="shared" si="2"/>
        <v>0</v>
      </c>
      <c r="I42" s="13"/>
      <c r="J42" s="52">
        <f t="shared" si="0"/>
        <v>0</v>
      </c>
    </row>
    <row r="43" spans="1:10" ht="22.5" x14ac:dyDescent="0.2">
      <c r="A43" s="2"/>
      <c r="B43" s="79">
        <v>32</v>
      </c>
      <c r="C43" s="79" t="s">
        <v>2499</v>
      </c>
      <c r="D43" s="86" t="s">
        <v>2500</v>
      </c>
      <c r="E43" s="87" t="s">
        <v>371</v>
      </c>
      <c r="F43" s="127">
        <v>1</v>
      </c>
      <c r="G43" s="13"/>
      <c r="H43" s="52">
        <f t="shared" si="2"/>
        <v>0</v>
      </c>
      <c r="I43" s="13"/>
      <c r="J43" s="52">
        <f t="shared" si="0"/>
        <v>0</v>
      </c>
    </row>
    <row r="44" spans="1:10" ht="22.5" x14ac:dyDescent="0.2">
      <c r="A44" s="2"/>
      <c r="B44" s="79">
        <v>33</v>
      </c>
      <c r="C44" s="79" t="s">
        <v>1751</v>
      </c>
      <c r="D44" s="86" t="s">
        <v>2501</v>
      </c>
      <c r="E44" s="87" t="s">
        <v>353</v>
      </c>
      <c r="F44" s="127">
        <v>4</v>
      </c>
      <c r="G44" s="13"/>
      <c r="H44" s="52">
        <f t="shared" si="2"/>
        <v>0</v>
      </c>
      <c r="I44" s="13"/>
      <c r="J44" s="52">
        <f t="shared" si="0"/>
        <v>0</v>
      </c>
    </row>
    <row r="45" spans="1:10" ht="22.5" x14ac:dyDescent="0.2">
      <c r="A45" s="2"/>
      <c r="B45" s="79">
        <v>34</v>
      </c>
      <c r="C45" s="79" t="s">
        <v>1751</v>
      </c>
      <c r="D45" s="86" t="s">
        <v>2502</v>
      </c>
      <c r="E45" s="87" t="s">
        <v>353</v>
      </c>
      <c r="F45" s="127">
        <v>2</v>
      </c>
      <c r="G45" s="13"/>
      <c r="H45" s="52">
        <f t="shared" si="2"/>
        <v>0</v>
      </c>
      <c r="I45" s="13"/>
      <c r="J45" s="52">
        <f t="shared" si="0"/>
        <v>0</v>
      </c>
    </row>
    <row r="46" spans="1:10" ht="22.5" x14ac:dyDescent="0.2">
      <c r="A46" s="2"/>
      <c r="B46" s="79">
        <v>35</v>
      </c>
      <c r="C46" s="79" t="s">
        <v>1751</v>
      </c>
      <c r="D46" s="86" t="s">
        <v>2503</v>
      </c>
      <c r="E46" s="87" t="s">
        <v>353</v>
      </c>
      <c r="F46" s="127">
        <v>1</v>
      </c>
      <c r="G46" s="13"/>
      <c r="H46" s="52">
        <f t="shared" si="2"/>
        <v>0</v>
      </c>
      <c r="I46" s="13"/>
      <c r="J46" s="52">
        <f t="shared" si="0"/>
        <v>0</v>
      </c>
    </row>
    <row r="47" spans="1:10" ht="22.5" x14ac:dyDescent="0.2">
      <c r="A47" s="2"/>
      <c r="B47" s="79">
        <v>36</v>
      </c>
      <c r="C47" s="79" t="s">
        <v>1751</v>
      </c>
      <c r="D47" s="86" t="s">
        <v>2504</v>
      </c>
      <c r="E47" s="87" t="s">
        <v>353</v>
      </c>
      <c r="F47" s="127">
        <v>2</v>
      </c>
      <c r="G47" s="13"/>
      <c r="H47" s="52">
        <f>H48</f>
        <v>0</v>
      </c>
      <c r="I47" s="13"/>
      <c r="J47" s="52">
        <f t="shared" si="0"/>
        <v>0</v>
      </c>
    </row>
    <row r="48" spans="1:10" ht="22.5" x14ac:dyDescent="0.2">
      <c r="A48" s="2"/>
      <c r="B48" s="79">
        <v>37</v>
      </c>
      <c r="C48" s="79" t="s">
        <v>2505</v>
      </c>
      <c r="D48" s="86" t="s">
        <v>2506</v>
      </c>
      <c r="E48" s="87" t="s">
        <v>353</v>
      </c>
      <c r="F48" s="127">
        <v>3</v>
      </c>
      <c r="G48" s="13"/>
      <c r="H48" s="52">
        <f>F48*G48</f>
        <v>0</v>
      </c>
      <c r="I48" s="13"/>
      <c r="J48" s="52">
        <f t="shared" si="0"/>
        <v>0</v>
      </c>
    </row>
    <row r="49" spans="1:10" ht="22.5" x14ac:dyDescent="0.2">
      <c r="A49" s="2"/>
      <c r="B49" s="79">
        <v>38</v>
      </c>
      <c r="C49" s="79" t="s">
        <v>2507</v>
      </c>
      <c r="D49" s="86" t="s">
        <v>2508</v>
      </c>
      <c r="E49" s="87" t="s">
        <v>371</v>
      </c>
      <c r="F49" s="127">
        <v>1</v>
      </c>
      <c r="G49" s="13"/>
      <c r="H49" s="52">
        <f>H50+H52</f>
        <v>0</v>
      </c>
      <c r="I49" s="13"/>
      <c r="J49" s="52">
        <f t="shared" si="0"/>
        <v>0</v>
      </c>
    </row>
    <row r="50" spans="1:10" ht="22.5" x14ac:dyDescent="0.2">
      <c r="A50" s="2"/>
      <c r="B50" s="79">
        <v>39</v>
      </c>
      <c r="C50" s="79" t="s">
        <v>2509</v>
      </c>
      <c r="D50" s="86" t="s">
        <v>2510</v>
      </c>
      <c r="E50" s="87" t="s">
        <v>353</v>
      </c>
      <c r="F50" s="127">
        <v>3</v>
      </c>
      <c r="G50" s="13"/>
      <c r="H50" s="52">
        <f>F50*G50</f>
        <v>0</v>
      </c>
      <c r="I50" s="13"/>
      <c r="J50" s="52">
        <f t="shared" si="0"/>
        <v>0</v>
      </c>
    </row>
    <row r="51" spans="1:10" ht="22.5" x14ac:dyDescent="0.2">
      <c r="A51" s="2"/>
      <c r="B51" s="79">
        <v>40</v>
      </c>
      <c r="C51" s="79" t="s">
        <v>2465</v>
      </c>
      <c r="D51" s="86" t="s">
        <v>2511</v>
      </c>
      <c r="E51" s="87" t="s">
        <v>411</v>
      </c>
      <c r="F51" s="127">
        <v>160</v>
      </c>
      <c r="G51" s="13"/>
      <c r="H51" s="52">
        <f>F51*G51</f>
        <v>0</v>
      </c>
      <c r="I51" s="13"/>
      <c r="J51" s="52">
        <f t="shared" si="0"/>
        <v>0</v>
      </c>
    </row>
    <row r="52" spans="1:10" ht="22.5" x14ac:dyDescent="0.2">
      <c r="A52" s="2"/>
      <c r="B52" s="79">
        <v>41</v>
      </c>
      <c r="C52" s="79" t="s">
        <v>2465</v>
      </c>
      <c r="D52" s="86" t="s">
        <v>2512</v>
      </c>
      <c r="E52" s="87" t="s">
        <v>411</v>
      </c>
      <c r="F52" s="127">
        <v>80</v>
      </c>
      <c r="G52" s="13"/>
      <c r="H52" s="52">
        <f>F52*G52</f>
        <v>0</v>
      </c>
      <c r="I52" s="13"/>
      <c r="J52" s="52">
        <f>H52+I52</f>
        <v>0</v>
      </c>
    </row>
    <row r="53" spans="1:10" ht="22.5" x14ac:dyDescent="0.2">
      <c r="A53" s="2"/>
      <c r="B53" s="79">
        <v>42</v>
      </c>
      <c r="C53" s="79" t="s">
        <v>2465</v>
      </c>
      <c r="D53" s="86" t="s">
        <v>2513</v>
      </c>
      <c r="E53" s="87" t="s">
        <v>411</v>
      </c>
      <c r="F53" s="127">
        <v>40</v>
      </c>
      <c r="G53" s="13"/>
      <c r="H53" s="52">
        <f>H54</f>
        <v>0</v>
      </c>
      <c r="I53" s="13"/>
      <c r="J53" s="52">
        <f>H53+I53</f>
        <v>0</v>
      </c>
    </row>
    <row r="54" spans="1:10" ht="22.5" x14ac:dyDescent="0.2">
      <c r="A54" s="2"/>
      <c r="B54" s="79">
        <v>43</v>
      </c>
      <c r="C54" s="79" t="s">
        <v>2465</v>
      </c>
      <c r="D54" s="86" t="s">
        <v>2514</v>
      </c>
      <c r="E54" s="87" t="s">
        <v>411</v>
      </c>
      <c r="F54" s="127">
        <v>80</v>
      </c>
      <c r="G54" s="13"/>
      <c r="H54" s="52">
        <f>F54*G54</f>
        <v>0</v>
      </c>
      <c r="I54" s="13"/>
      <c r="J54" s="52">
        <f>H54+I54</f>
        <v>0</v>
      </c>
    </row>
    <row r="55" spans="1:10" ht="34.5" thickBot="1" x14ac:dyDescent="0.25">
      <c r="A55" s="2"/>
      <c r="B55" s="79">
        <v>44</v>
      </c>
      <c r="C55" s="79" t="s">
        <v>1840</v>
      </c>
      <c r="D55" s="86" t="s">
        <v>2515</v>
      </c>
      <c r="E55" s="87" t="s">
        <v>371</v>
      </c>
      <c r="F55" s="127">
        <v>1</v>
      </c>
      <c r="G55" s="13"/>
      <c r="H55" s="52">
        <f>F55*G55</f>
        <v>0</v>
      </c>
      <c r="I55" s="13"/>
      <c r="J55" s="52">
        <f t="shared" ref="J55:J56" si="3">H55+I55</f>
        <v>0</v>
      </c>
    </row>
    <row r="56" spans="1:10" ht="13.5" thickBot="1" x14ac:dyDescent="0.25">
      <c r="A56" s="2"/>
      <c r="B56" s="81"/>
      <c r="C56" s="81"/>
      <c r="D56" s="85" t="s">
        <v>2516</v>
      </c>
      <c r="E56" s="81"/>
      <c r="F56" s="175"/>
      <c r="G56" s="10"/>
      <c r="H56" s="52">
        <f>SUM(H57:H61)</f>
        <v>0</v>
      </c>
      <c r="I56" s="13"/>
      <c r="J56" s="52">
        <f t="shared" si="3"/>
        <v>0</v>
      </c>
    </row>
    <row r="57" spans="1:10" ht="22.5" x14ac:dyDescent="0.2">
      <c r="A57" s="2"/>
      <c r="B57" s="79">
        <v>45</v>
      </c>
      <c r="C57" s="79" t="s">
        <v>2517</v>
      </c>
      <c r="D57" s="86" t="s">
        <v>2518</v>
      </c>
      <c r="E57" s="87" t="s">
        <v>353</v>
      </c>
      <c r="F57" s="127">
        <v>2</v>
      </c>
      <c r="G57" s="13"/>
      <c r="H57" s="52">
        <f>F57*G57</f>
        <v>0</v>
      </c>
      <c r="I57" s="13"/>
      <c r="J57" s="52">
        <f>H57+I57</f>
        <v>0</v>
      </c>
    </row>
    <row r="58" spans="1:10" ht="22.5" x14ac:dyDescent="0.2">
      <c r="A58" s="2"/>
      <c r="B58" s="79">
        <v>46</v>
      </c>
      <c r="C58" s="79" t="s">
        <v>2517</v>
      </c>
      <c r="D58" s="86" t="s">
        <v>2519</v>
      </c>
      <c r="E58" s="87" t="s">
        <v>353</v>
      </c>
      <c r="F58" s="127">
        <v>9</v>
      </c>
      <c r="G58" s="13"/>
      <c r="H58" s="52">
        <f>H59</f>
        <v>0</v>
      </c>
      <c r="I58" s="13"/>
      <c r="J58" s="52">
        <f t="shared" ref="J58:J59" si="4">H58+I58</f>
        <v>0</v>
      </c>
    </row>
    <row r="59" spans="1:10" ht="22.5" x14ac:dyDescent="0.2">
      <c r="A59" s="2"/>
      <c r="B59" s="79">
        <v>47</v>
      </c>
      <c r="C59" s="79" t="s">
        <v>2465</v>
      </c>
      <c r="D59" s="86" t="s">
        <v>2520</v>
      </c>
      <c r="E59" s="87" t="s">
        <v>411</v>
      </c>
      <c r="F59" s="127">
        <v>660</v>
      </c>
      <c r="G59" s="13"/>
      <c r="H59" s="52">
        <f>H60</f>
        <v>0</v>
      </c>
      <c r="I59" s="13"/>
      <c r="J59" s="52">
        <f t="shared" si="4"/>
        <v>0</v>
      </c>
    </row>
    <row r="60" spans="1:10" ht="22.5" x14ac:dyDescent="0.2">
      <c r="A60" s="2"/>
      <c r="B60" s="79">
        <v>48</v>
      </c>
      <c r="C60" s="79" t="s">
        <v>2494</v>
      </c>
      <c r="D60" s="86" t="s">
        <v>2521</v>
      </c>
      <c r="E60" s="87" t="s">
        <v>371</v>
      </c>
      <c r="F60" s="127">
        <v>1</v>
      </c>
      <c r="G60" s="13"/>
      <c r="H60" s="52">
        <f t="shared" ref="H60:H66" si="5">F60*G60</f>
        <v>0</v>
      </c>
      <c r="I60" s="13"/>
      <c r="J60" s="52">
        <f>H60+I60</f>
        <v>0</v>
      </c>
    </row>
    <row r="61" spans="1:10" ht="23.25" thickBot="1" x14ac:dyDescent="0.25">
      <c r="A61" s="2"/>
      <c r="B61" s="79">
        <v>49</v>
      </c>
      <c r="C61" s="79" t="s">
        <v>2522</v>
      </c>
      <c r="D61" s="86" t="s">
        <v>2523</v>
      </c>
      <c r="E61" s="87" t="s">
        <v>353</v>
      </c>
      <c r="F61" s="127">
        <v>11</v>
      </c>
      <c r="G61" s="13"/>
      <c r="H61" s="52">
        <f t="shared" si="5"/>
        <v>0</v>
      </c>
      <c r="I61" s="13"/>
      <c r="J61" s="52">
        <f>H61+I61</f>
        <v>0</v>
      </c>
    </row>
    <row r="62" spans="1:10" ht="13.5" thickBot="1" x14ac:dyDescent="0.25">
      <c r="A62" s="2"/>
      <c r="B62" s="81"/>
      <c r="C62" s="81"/>
      <c r="D62" s="85" t="s">
        <v>2524</v>
      </c>
      <c r="E62" s="81"/>
      <c r="F62" s="175"/>
      <c r="G62" s="10"/>
      <c r="H62" s="52">
        <f>SUM(H63:H68)</f>
        <v>0</v>
      </c>
      <c r="I62" s="13"/>
      <c r="J62" s="52">
        <f t="shared" ref="J62:J70" si="6">H62+I62</f>
        <v>0</v>
      </c>
    </row>
    <row r="63" spans="1:10" ht="22.5" x14ac:dyDescent="0.2">
      <c r="A63" s="2"/>
      <c r="B63" s="79">
        <v>50</v>
      </c>
      <c r="C63" s="79" t="s">
        <v>2525</v>
      </c>
      <c r="D63" s="86" t="s">
        <v>2526</v>
      </c>
      <c r="E63" s="87" t="s">
        <v>353</v>
      </c>
      <c r="F63" s="127">
        <v>3</v>
      </c>
      <c r="G63" s="13"/>
      <c r="H63" s="52">
        <f t="shared" si="5"/>
        <v>0</v>
      </c>
      <c r="I63" s="13"/>
      <c r="J63" s="52">
        <f t="shared" si="6"/>
        <v>0</v>
      </c>
    </row>
    <row r="64" spans="1:10" ht="22.5" x14ac:dyDescent="0.2">
      <c r="A64" s="2"/>
      <c r="B64" s="79">
        <v>51</v>
      </c>
      <c r="C64" s="79" t="s">
        <v>2459</v>
      </c>
      <c r="D64" s="86" t="s">
        <v>2527</v>
      </c>
      <c r="E64" s="87" t="s">
        <v>353</v>
      </c>
      <c r="F64" s="127">
        <v>3</v>
      </c>
      <c r="G64" s="13"/>
      <c r="H64" s="52">
        <f t="shared" si="5"/>
        <v>0</v>
      </c>
      <c r="I64" s="13"/>
      <c r="J64" s="52">
        <f t="shared" si="6"/>
        <v>0</v>
      </c>
    </row>
    <row r="65" spans="1:10" ht="22.5" x14ac:dyDescent="0.2">
      <c r="A65" s="2"/>
      <c r="B65" s="79">
        <v>52</v>
      </c>
      <c r="C65" s="79" t="s">
        <v>2528</v>
      </c>
      <c r="D65" s="86" t="s">
        <v>2529</v>
      </c>
      <c r="E65" s="87" t="s">
        <v>353</v>
      </c>
      <c r="F65" s="127">
        <v>4</v>
      </c>
      <c r="G65" s="13"/>
      <c r="H65" s="52">
        <f t="shared" si="5"/>
        <v>0</v>
      </c>
      <c r="I65" s="13"/>
      <c r="J65" s="52">
        <f t="shared" si="6"/>
        <v>0</v>
      </c>
    </row>
    <row r="66" spans="1:10" ht="22.5" x14ac:dyDescent="0.2">
      <c r="A66" s="2"/>
      <c r="B66" s="79">
        <v>53</v>
      </c>
      <c r="C66" s="79" t="s">
        <v>2465</v>
      </c>
      <c r="D66" s="86" t="s">
        <v>2511</v>
      </c>
      <c r="E66" s="87" t="s">
        <v>411</v>
      </c>
      <c r="F66" s="127">
        <v>240</v>
      </c>
      <c r="G66" s="13"/>
      <c r="H66" s="57">
        <f t="shared" si="5"/>
        <v>0</v>
      </c>
      <c r="I66" s="13"/>
      <c r="J66" s="57">
        <f t="shared" si="6"/>
        <v>0</v>
      </c>
    </row>
    <row r="67" spans="1:10" ht="22.5" x14ac:dyDescent="0.2">
      <c r="A67" s="2"/>
      <c r="B67" s="79">
        <v>54</v>
      </c>
      <c r="C67" s="79" t="s">
        <v>2530</v>
      </c>
      <c r="D67" s="86" t="s">
        <v>2531</v>
      </c>
      <c r="E67" s="87" t="s">
        <v>371</v>
      </c>
      <c r="F67" s="127">
        <v>1</v>
      </c>
      <c r="G67" s="13"/>
      <c r="H67" s="57">
        <f>F67*G67*22</f>
        <v>0</v>
      </c>
      <c r="I67" s="13"/>
      <c r="J67" s="57">
        <f t="shared" si="6"/>
        <v>0</v>
      </c>
    </row>
    <row r="68" spans="1:10" ht="23.25" thickBot="1" x14ac:dyDescent="0.25">
      <c r="A68" s="2"/>
      <c r="B68" s="79">
        <v>55</v>
      </c>
      <c r="C68" s="79" t="s">
        <v>2532</v>
      </c>
      <c r="D68" s="86" t="s">
        <v>2533</v>
      </c>
      <c r="E68" s="87" t="s">
        <v>2475</v>
      </c>
      <c r="F68" s="127">
        <v>4</v>
      </c>
      <c r="G68" s="13"/>
      <c r="H68" s="52">
        <f>F68*G68</f>
        <v>0</v>
      </c>
      <c r="I68" s="13"/>
      <c r="J68" s="52">
        <f t="shared" si="6"/>
        <v>0</v>
      </c>
    </row>
    <row r="69" spans="1:10" ht="13.5" thickBot="1" x14ac:dyDescent="0.25">
      <c r="A69" s="2"/>
      <c r="B69" s="81"/>
      <c r="C69" s="81"/>
      <c r="D69" s="85" t="s">
        <v>2534</v>
      </c>
      <c r="E69" s="81"/>
      <c r="F69" s="175"/>
      <c r="G69" s="10"/>
      <c r="H69" s="52">
        <f>SUM(H70:H80)</f>
        <v>0</v>
      </c>
      <c r="I69" s="13"/>
      <c r="J69" s="52">
        <f t="shared" si="6"/>
        <v>0</v>
      </c>
    </row>
    <row r="70" spans="1:10" ht="22.5" x14ac:dyDescent="0.2">
      <c r="A70" s="2"/>
      <c r="B70" s="79">
        <v>56</v>
      </c>
      <c r="C70" s="79" t="s">
        <v>2535</v>
      </c>
      <c r="D70" s="86" t="s">
        <v>2536</v>
      </c>
      <c r="E70" s="87" t="s">
        <v>371</v>
      </c>
      <c r="F70" s="127">
        <v>1</v>
      </c>
      <c r="G70" s="13"/>
      <c r="H70" s="52">
        <f>H71</f>
        <v>0</v>
      </c>
      <c r="I70" s="13"/>
      <c r="J70" s="52">
        <f t="shared" si="6"/>
        <v>0</v>
      </c>
    </row>
    <row r="71" spans="1:10" ht="22.5" x14ac:dyDescent="0.2">
      <c r="A71" s="2"/>
      <c r="B71" s="79">
        <v>57</v>
      </c>
      <c r="C71" s="79" t="s">
        <v>2505</v>
      </c>
      <c r="D71" s="86" t="s">
        <v>2537</v>
      </c>
      <c r="E71" s="87" t="s">
        <v>353</v>
      </c>
      <c r="F71" s="127">
        <v>10</v>
      </c>
      <c r="G71" s="13"/>
      <c r="H71" s="52">
        <f>F71*G71</f>
        <v>0</v>
      </c>
      <c r="I71" s="13"/>
      <c r="J71" s="52">
        <f t="shared" ref="J71:J151" si="7">H71+I71</f>
        <v>0</v>
      </c>
    </row>
    <row r="72" spans="1:10" ht="22.5" x14ac:dyDescent="0.2">
      <c r="A72" s="2"/>
      <c r="B72" s="79">
        <v>58</v>
      </c>
      <c r="C72" s="79" t="s">
        <v>2538</v>
      </c>
      <c r="D72" s="86" t="s">
        <v>2539</v>
      </c>
      <c r="E72" s="87" t="s">
        <v>353</v>
      </c>
      <c r="F72" s="127">
        <v>3</v>
      </c>
      <c r="G72" s="13"/>
      <c r="H72" s="52">
        <f>F72*G72</f>
        <v>0</v>
      </c>
      <c r="I72" s="13"/>
      <c r="J72" s="52">
        <f t="shared" si="7"/>
        <v>0</v>
      </c>
    </row>
    <row r="73" spans="1:10" ht="22.5" x14ac:dyDescent="0.2">
      <c r="A73" s="2"/>
      <c r="B73" s="79">
        <v>59</v>
      </c>
      <c r="C73" s="79" t="s">
        <v>2540</v>
      </c>
      <c r="D73" s="86" t="s">
        <v>2541</v>
      </c>
      <c r="E73" s="87" t="s">
        <v>353</v>
      </c>
      <c r="F73" s="127">
        <v>2</v>
      </c>
      <c r="G73" s="13"/>
      <c r="H73" s="52">
        <f>F73*G73</f>
        <v>0</v>
      </c>
      <c r="I73" s="13"/>
      <c r="J73" s="52">
        <f t="shared" si="7"/>
        <v>0</v>
      </c>
    </row>
    <row r="74" spans="1:10" ht="22.5" x14ac:dyDescent="0.2">
      <c r="A74" s="2"/>
      <c r="B74" s="79">
        <v>60</v>
      </c>
      <c r="C74" s="79" t="s">
        <v>2542</v>
      </c>
      <c r="D74" s="86" t="s">
        <v>2543</v>
      </c>
      <c r="E74" s="87" t="s">
        <v>353</v>
      </c>
      <c r="F74" s="127">
        <v>2</v>
      </c>
      <c r="G74" s="13"/>
      <c r="H74" s="52">
        <f>F74*G74</f>
        <v>0</v>
      </c>
      <c r="I74" s="13"/>
      <c r="J74" s="52">
        <f t="shared" si="7"/>
        <v>0</v>
      </c>
    </row>
    <row r="75" spans="1:10" ht="22.5" x14ac:dyDescent="0.2">
      <c r="A75" s="2"/>
      <c r="B75" s="79">
        <v>61</v>
      </c>
      <c r="C75" s="79" t="s">
        <v>2544</v>
      </c>
      <c r="D75" s="86" t="s">
        <v>2545</v>
      </c>
      <c r="E75" s="87" t="s">
        <v>353</v>
      </c>
      <c r="F75" s="127">
        <v>1</v>
      </c>
      <c r="G75" s="13"/>
      <c r="H75" s="52">
        <f>SUM(H76:H81)</f>
        <v>0</v>
      </c>
      <c r="I75" s="13"/>
      <c r="J75" s="52">
        <f t="shared" si="7"/>
        <v>0</v>
      </c>
    </row>
    <row r="76" spans="1:10" ht="22.5" x14ac:dyDescent="0.2">
      <c r="A76" s="2"/>
      <c r="B76" s="79">
        <v>62</v>
      </c>
      <c r="C76" s="79" t="s">
        <v>2546</v>
      </c>
      <c r="D76" s="86" t="s">
        <v>2547</v>
      </c>
      <c r="E76" s="87" t="s">
        <v>353</v>
      </c>
      <c r="F76" s="127">
        <v>4</v>
      </c>
      <c r="G76" s="13"/>
      <c r="H76" s="52">
        <f t="shared" ref="H76:H82" si="8">F76*G76</f>
        <v>0</v>
      </c>
      <c r="I76" s="13"/>
      <c r="J76" s="52">
        <f t="shared" si="7"/>
        <v>0</v>
      </c>
    </row>
    <row r="77" spans="1:10" ht="22.5" x14ac:dyDescent="0.2">
      <c r="A77" s="2"/>
      <c r="B77" s="79">
        <v>63</v>
      </c>
      <c r="C77" s="79" t="s">
        <v>2465</v>
      </c>
      <c r="D77" s="86" t="s">
        <v>2548</v>
      </c>
      <c r="E77" s="87" t="s">
        <v>411</v>
      </c>
      <c r="F77" s="127">
        <v>100</v>
      </c>
      <c r="G77" s="13"/>
      <c r="H77" s="52">
        <f t="shared" si="8"/>
        <v>0</v>
      </c>
      <c r="I77" s="13"/>
      <c r="J77" s="52">
        <f t="shared" si="7"/>
        <v>0</v>
      </c>
    </row>
    <row r="78" spans="1:10" ht="22.5" x14ac:dyDescent="0.2">
      <c r="A78" s="2"/>
      <c r="B78" s="79">
        <v>64</v>
      </c>
      <c r="C78" s="79" t="s">
        <v>2465</v>
      </c>
      <c r="D78" s="86" t="s">
        <v>2549</v>
      </c>
      <c r="E78" s="87" t="s">
        <v>411</v>
      </c>
      <c r="F78" s="127">
        <v>190</v>
      </c>
      <c r="G78" s="13"/>
      <c r="H78" s="52">
        <f t="shared" si="8"/>
        <v>0</v>
      </c>
      <c r="I78" s="13"/>
      <c r="J78" s="52">
        <f t="shared" si="7"/>
        <v>0</v>
      </c>
    </row>
    <row r="79" spans="1:10" ht="22.5" x14ac:dyDescent="0.2">
      <c r="A79" s="2"/>
      <c r="B79" s="79">
        <v>65</v>
      </c>
      <c r="C79" s="79" t="s">
        <v>2465</v>
      </c>
      <c r="D79" s="86" t="s">
        <v>2550</v>
      </c>
      <c r="E79" s="87" t="s">
        <v>411</v>
      </c>
      <c r="F79" s="127">
        <v>120</v>
      </c>
      <c r="G79" s="13"/>
      <c r="H79" s="52">
        <f t="shared" si="8"/>
        <v>0</v>
      </c>
      <c r="I79" s="13"/>
      <c r="J79" s="52">
        <f t="shared" si="7"/>
        <v>0</v>
      </c>
    </row>
    <row r="80" spans="1:10" ht="34.5" thickBot="1" x14ac:dyDescent="0.25">
      <c r="A80" s="2"/>
      <c r="B80" s="79">
        <v>66</v>
      </c>
      <c r="C80" s="79" t="s">
        <v>1840</v>
      </c>
      <c r="D80" s="86" t="s">
        <v>2515</v>
      </c>
      <c r="E80" s="87" t="s">
        <v>371</v>
      </c>
      <c r="F80" s="127">
        <v>1</v>
      </c>
      <c r="G80" s="13"/>
      <c r="H80" s="52">
        <f t="shared" si="8"/>
        <v>0</v>
      </c>
      <c r="I80" s="13"/>
      <c r="J80" s="52">
        <f t="shared" si="7"/>
        <v>0</v>
      </c>
    </row>
    <row r="81" spans="1:10" ht="13.5" thickBot="1" x14ac:dyDescent="0.25">
      <c r="A81" s="2"/>
      <c r="B81" s="142"/>
      <c r="C81" s="142"/>
      <c r="D81" s="140" t="s">
        <v>2551</v>
      </c>
      <c r="E81" s="142"/>
      <c r="F81" s="143"/>
      <c r="G81" s="10"/>
      <c r="H81" s="52">
        <f>SUM(H82:H90)</f>
        <v>0</v>
      </c>
      <c r="I81" s="13"/>
      <c r="J81" s="52">
        <f t="shared" si="7"/>
        <v>0</v>
      </c>
    </row>
    <row r="82" spans="1:10" ht="22.5" x14ac:dyDescent="0.2">
      <c r="A82" s="2"/>
      <c r="B82" s="130">
        <v>67</v>
      </c>
      <c r="C82" s="79" t="s">
        <v>1709</v>
      </c>
      <c r="D82" s="86" t="s">
        <v>1710</v>
      </c>
      <c r="E82" s="87" t="s">
        <v>438</v>
      </c>
      <c r="F82" s="127">
        <v>78.400000000000006</v>
      </c>
      <c r="G82" s="13"/>
      <c r="H82" s="52">
        <f t="shared" si="8"/>
        <v>0</v>
      </c>
      <c r="I82" s="13"/>
      <c r="J82" s="52">
        <f t="shared" si="7"/>
        <v>0</v>
      </c>
    </row>
    <row r="83" spans="1:10" ht="22.5" x14ac:dyDescent="0.2">
      <c r="A83" s="2"/>
      <c r="B83" s="130">
        <v>68</v>
      </c>
      <c r="C83" s="79" t="s">
        <v>1711</v>
      </c>
      <c r="D83" s="86" t="s">
        <v>1712</v>
      </c>
      <c r="E83" s="87" t="s">
        <v>438</v>
      </c>
      <c r="F83" s="127">
        <v>58.8</v>
      </c>
      <c r="G83" s="13"/>
      <c r="H83" s="52">
        <f t="shared" ref="H83:H149" si="9">F83*G83</f>
        <v>0</v>
      </c>
      <c r="I83" s="13"/>
      <c r="J83" s="52">
        <f t="shared" si="7"/>
        <v>0</v>
      </c>
    </row>
    <row r="84" spans="1:10" ht="22.5" x14ac:dyDescent="0.2">
      <c r="A84" s="2"/>
      <c r="B84" s="130">
        <v>69</v>
      </c>
      <c r="C84" s="79" t="s">
        <v>1713</v>
      </c>
      <c r="D84" s="86" t="s">
        <v>1714</v>
      </c>
      <c r="E84" s="87" t="s">
        <v>411</v>
      </c>
      <c r="F84" s="127">
        <v>490</v>
      </c>
      <c r="G84" s="13"/>
      <c r="H84" s="52">
        <f t="shared" si="9"/>
        <v>0</v>
      </c>
      <c r="I84" s="13"/>
      <c r="J84" s="52">
        <f t="shared" si="7"/>
        <v>0</v>
      </c>
    </row>
    <row r="85" spans="1:10" ht="22.5" x14ac:dyDescent="0.2">
      <c r="A85" s="2"/>
      <c r="B85" s="130">
        <v>70</v>
      </c>
      <c r="C85" s="79" t="s">
        <v>1715</v>
      </c>
      <c r="D85" s="86" t="s">
        <v>1771</v>
      </c>
      <c r="E85" s="87" t="s">
        <v>411</v>
      </c>
      <c r="F85" s="127">
        <v>28</v>
      </c>
      <c r="G85" s="13"/>
      <c r="H85" s="52">
        <f t="shared" si="9"/>
        <v>0</v>
      </c>
      <c r="I85" s="13"/>
      <c r="J85" s="52">
        <f t="shared" si="7"/>
        <v>0</v>
      </c>
    </row>
    <row r="86" spans="1:10" ht="22.5" x14ac:dyDescent="0.2">
      <c r="A86" s="2"/>
      <c r="B86" s="130">
        <v>71</v>
      </c>
      <c r="C86" s="79" t="s">
        <v>1715</v>
      </c>
      <c r="D86" s="86" t="s">
        <v>1716</v>
      </c>
      <c r="E86" s="87" t="s">
        <v>411</v>
      </c>
      <c r="F86" s="127">
        <v>16</v>
      </c>
      <c r="G86" s="13"/>
      <c r="H86" s="52">
        <f t="shared" si="9"/>
        <v>0</v>
      </c>
      <c r="I86" s="13"/>
      <c r="J86" s="52">
        <f t="shared" si="7"/>
        <v>0</v>
      </c>
    </row>
    <row r="87" spans="1:10" ht="22.5" x14ac:dyDescent="0.2">
      <c r="A87" s="2"/>
      <c r="B87" s="130">
        <v>72</v>
      </c>
      <c r="C87" s="79" t="s">
        <v>1717</v>
      </c>
      <c r="D87" s="86" t="s">
        <v>2552</v>
      </c>
      <c r="E87" s="87" t="s">
        <v>411</v>
      </c>
      <c r="F87" s="127">
        <v>245</v>
      </c>
      <c r="G87" s="13"/>
      <c r="H87" s="52">
        <f t="shared" si="9"/>
        <v>0</v>
      </c>
      <c r="I87" s="13"/>
      <c r="J87" s="52">
        <f t="shared" si="7"/>
        <v>0</v>
      </c>
    </row>
    <row r="88" spans="1:10" ht="22.5" x14ac:dyDescent="0.2">
      <c r="A88" s="2"/>
      <c r="B88" s="130">
        <v>73</v>
      </c>
      <c r="C88" s="79" t="s">
        <v>1719</v>
      </c>
      <c r="D88" s="86" t="s">
        <v>1863</v>
      </c>
      <c r="E88" s="87" t="s">
        <v>411</v>
      </c>
      <c r="F88" s="127">
        <v>44</v>
      </c>
      <c r="G88" s="13"/>
      <c r="H88" s="52">
        <f t="shared" si="9"/>
        <v>0</v>
      </c>
      <c r="I88" s="13"/>
      <c r="J88" s="52">
        <f t="shared" si="7"/>
        <v>0</v>
      </c>
    </row>
    <row r="89" spans="1:10" ht="33.75" x14ac:dyDescent="0.2">
      <c r="A89" s="2"/>
      <c r="B89" s="130">
        <v>74</v>
      </c>
      <c r="C89" s="79" t="s">
        <v>1721</v>
      </c>
      <c r="D89" s="86" t="s">
        <v>2553</v>
      </c>
      <c r="E89" s="87" t="s">
        <v>353</v>
      </c>
      <c r="F89" s="127">
        <v>2</v>
      </c>
      <c r="G89" s="13"/>
      <c r="H89" s="52">
        <f t="shared" si="9"/>
        <v>0</v>
      </c>
      <c r="I89" s="13"/>
      <c r="J89" s="52">
        <f t="shared" si="7"/>
        <v>0</v>
      </c>
    </row>
    <row r="90" spans="1:10" ht="23.25" thickBot="1" x14ac:dyDescent="0.25">
      <c r="A90" s="2"/>
      <c r="B90" s="130">
        <v>75</v>
      </c>
      <c r="C90" s="79" t="s">
        <v>1723</v>
      </c>
      <c r="D90" s="86" t="s">
        <v>1724</v>
      </c>
      <c r="E90" s="87" t="s">
        <v>1725</v>
      </c>
      <c r="F90" s="127">
        <v>2</v>
      </c>
      <c r="G90" s="13"/>
      <c r="H90" s="52">
        <f t="shared" si="9"/>
        <v>0</v>
      </c>
      <c r="I90" s="13"/>
      <c r="J90" s="52">
        <f t="shared" si="7"/>
        <v>0</v>
      </c>
    </row>
    <row r="91" spans="1:10" ht="13.5" thickBot="1" x14ac:dyDescent="0.25">
      <c r="A91" s="2"/>
      <c r="B91" s="142"/>
      <c r="C91" s="143"/>
      <c r="D91" s="140" t="s">
        <v>2554</v>
      </c>
      <c r="E91" s="142"/>
      <c r="F91" s="143"/>
      <c r="G91" s="10"/>
      <c r="H91" s="52">
        <f>H92+H116+H131</f>
        <v>0</v>
      </c>
      <c r="I91" s="13"/>
      <c r="J91" s="52">
        <f t="shared" si="7"/>
        <v>0</v>
      </c>
    </row>
    <row r="92" spans="1:10" ht="13.5" thickBot="1" x14ac:dyDescent="0.25">
      <c r="A92" s="2"/>
      <c r="B92" s="142"/>
      <c r="C92" s="142"/>
      <c r="D92" s="140" t="s">
        <v>2555</v>
      </c>
      <c r="E92" s="142"/>
      <c r="F92" s="143"/>
      <c r="G92" s="10"/>
      <c r="H92" s="52">
        <f>SUM(H93:H115)</f>
        <v>0</v>
      </c>
      <c r="I92" s="13"/>
      <c r="J92" s="52">
        <f t="shared" si="7"/>
        <v>0</v>
      </c>
    </row>
    <row r="93" spans="1:10" ht="22.5" x14ac:dyDescent="0.2">
      <c r="A93" s="2"/>
      <c r="B93" s="130">
        <v>76</v>
      </c>
      <c r="C93" s="79" t="s">
        <v>2556</v>
      </c>
      <c r="D93" s="86" t="s">
        <v>2557</v>
      </c>
      <c r="E93" s="87" t="s">
        <v>411</v>
      </c>
      <c r="F93" s="127">
        <v>10.3</v>
      </c>
      <c r="G93" s="13"/>
      <c r="H93" s="52">
        <f t="shared" si="9"/>
        <v>0</v>
      </c>
      <c r="I93" s="13"/>
      <c r="J93" s="52">
        <f t="shared" si="7"/>
        <v>0</v>
      </c>
    </row>
    <row r="94" spans="1:10" ht="22.5" x14ac:dyDescent="0.2">
      <c r="A94" s="2"/>
      <c r="B94" s="130">
        <v>77</v>
      </c>
      <c r="C94" s="79" t="s">
        <v>2558</v>
      </c>
      <c r="D94" s="86" t="s">
        <v>2559</v>
      </c>
      <c r="E94" s="87" t="s">
        <v>411</v>
      </c>
      <c r="F94" s="127">
        <v>9.1999999999999993</v>
      </c>
      <c r="G94" s="13"/>
      <c r="H94" s="52">
        <f t="shared" si="9"/>
        <v>0</v>
      </c>
      <c r="I94" s="13"/>
      <c r="J94" s="52">
        <f t="shared" si="7"/>
        <v>0</v>
      </c>
    </row>
    <row r="95" spans="1:10" ht="22.5" x14ac:dyDescent="0.2">
      <c r="A95" s="2"/>
      <c r="B95" s="130">
        <v>78</v>
      </c>
      <c r="C95" s="79" t="s">
        <v>2560</v>
      </c>
      <c r="D95" s="86" t="s">
        <v>2561</v>
      </c>
      <c r="E95" s="87" t="s">
        <v>411</v>
      </c>
      <c r="F95" s="127">
        <v>7</v>
      </c>
      <c r="G95" s="13"/>
      <c r="H95" s="52">
        <f t="shared" si="9"/>
        <v>0</v>
      </c>
      <c r="I95" s="13"/>
      <c r="J95" s="52">
        <f t="shared" si="7"/>
        <v>0</v>
      </c>
    </row>
    <row r="96" spans="1:10" ht="22.5" x14ac:dyDescent="0.2">
      <c r="A96" s="2"/>
      <c r="B96" s="130">
        <v>79</v>
      </c>
      <c r="C96" s="79" t="s">
        <v>2560</v>
      </c>
      <c r="D96" s="86" t="s">
        <v>2562</v>
      </c>
      <c r="E96" s="87" t="s">
        <v>411</v>
      </c>
      <c r="F96" s="127">
        <v>2.6</v>
      </c>
      <c r="G96" s="13"/>
      <c r="H96" s="52">
        <f t="shared" si="9"/>
        <v>0</v>
      </c>
      <c r="I96" s="13"/>
      <c r="J96" s="52">
        <f t="shared" si="7"/>
        <v>0</v>
      </c>
    </row>
    <row r="97" spans="1:10" ht="22.5" x14ac:dyDescent="0.2">
      <c r="A97" s="2"/>
      <c r="B97" s="130">
        <v>80</v>
      </c>
      <c r="C97" s="79" t="s">
        <v>2563</v>
      </c>
      <c r="D97" s="86" t="s">
        <v>2564</v>
      </c>
      <c r="E97" s="87" t="s">
        <v>353</v>
      </c>
      <c r="F97" s="127">
        <v>2</v>
      </c>
      <c r="G97" s="13"/>
      <c r="H97" s="52">
        <f t="shared" si="9"/>
        <v>0</v>
      </c>
      <c r="I97" s="13"/>
      <c r="J97" s="52">
        <f t="shared" si="7"/>
        <v>0</v>
      </c>
    </row>
    <row r="98" spans="1:10" ht="22.5" x14ac:dyDescent="0.2">
      <c r="A98" s="2"/>
      <c r="B98" s="130">
        <v>81</v>
      </c>
      <c r="C98" s="79" t="s">
        <v>1976</v>
      </c>
      <c r="D98" s="86" t="s">
        <v>2341</v>
      </c>
      <c r="E98" s="87" t="s">
        <v>353</v>
      </c>
      <c r="F98" s="127">
        <v>1</v>
      </c>
      <c r="G98" s="13"/>
      <c r="H98" s="52">
        <f t="shared" si="9"/>
        <v>0</v>
      </c>
      <c r="I98" s="13"/>
      <c r="J98" s="52">
        <f t="shared" si="7"/>
        <v>0</v>
      </c>
    </row>
    <row r="99" spans="1:10" ht="22.5" x14ac:dyDescent="0.2">
      <c r="A99" s="2"/>
      <c r="B99" s="130">
        <v>82</v>
      </c>
      <c r="C99" s="79" t="s">
        <v>1983</v>
      </c>
      <c r="D99" s="86" t="s">
        <v>2342</v>
      </c>
      <c r="E99" s="87" t="s">
        <v>353</v>
      </c>
      <c r="F99" s="127">
        <v>2</v>
      </c>
      <c r="G99" s="13"/>
      <c r="H99" s="52">
        <f t="shared" si="9"/>
        <v>0</v>
      </c>
      <c r="I99" s="13"/>
      <c r="J99" s="52">
        <f t="shared" si="7"/>
        <v>0</v>
      </c>
    </row>
    <row r="100" spans="1:10" ht="22.5" x14ac:dyDescent="0.2">
      <c r="A100" s="2"/>
      <c r="B100" s="130">
        <v>83</v>
      </c>
      <c r="C100" s="79" t="s">
        <v>2565</v>
      </c>
      <c r="D100" s="86" t="s">
        <v>2566</v>
      </c>
      <c r="E100" s="87" t="s">
        <v>353</v>
      </c>
      <c r="F100" s="127">
        <v>3</v>
      </c>
      <c r="G100" s="13"/>
      <c r="H100" s="52">
        <f t="shared" si="9"/>
        <v>0</v>
      </c>
      <c r="I100" s="13"/>
      <c r="J100" s="52">
        <f t="shared" si="7"/>
        <v>0</v>
      </c>
    </row>
    <row r="101" spans="1:10" ht="22.5" x14ac:dyDescent="0.2">
      <c r="A101" s="2"/>
      <c r="B101" s="130">
        <v>84</v>
      </c>
      <c r="C101" s="79" t="s">
        <v>2567</v>
      </c>
      <c r="D101" s="86" t="s">
        <v>2568</v>
      </c>
      <c r="E101" s="87" t="s">
        <v>353</v>
      </c>
      <c r="F101" s="127">
        <v>2</v>
      </c>
      <c r="G101" s="13"/>
      <c r="H101" s="52">
        <f t="shared" si="9"/>
        <v>0</v>
      </c>
      <c r="I101" s="13"/>
      <c r="J101" s="52">
        <f t="shared" si="7"/>
        <v>0</v>
      </c>
    </row>
    <row r="102" spans="1:10" ht="22.5" x14ac:dyDescent="0.2">
      <c r="A102" s="2"/>
      <c r="B102" s="130">
        <v>85</v>
      </c>
      <c r="C102" s="79" t="s">
        <v>2569</v>
      </c>
      <c r="D102" s="86" t="s">
        <v>2570</v>
      </c>
      <c r="E102" s="87" t="s">
        <v>353</v>
      </c>
      <c r="F102" s="127">
        <v>1</v>
      </c>
      <c r="G102" s="13"/>
      <c r="H102" s="52">
        <f t="shared" si="9"/>
        <v>0</v>
      </c>
      <c r="I102" s="13"/>
      <c r="J102" s="52">
        <f t="shared" si="7"/>
        <v>0</v>
      </c>
    </row>
    <row r="103" spans="1:10" ht="22.5" x14ac:dyDescent="0.2">
      <c r="A103" s="2"/>
      <c r="B103" s="130">
        <v>86</v>
      </c>
      <c r="C103" s="79" t="s">
        <v>2571</v>
      </c>
      <c r="D103" s="86" t="s">
        <v>2572</v>
      </c>
      <c r="E103" s="87" t="s">
        <v>353</v>
      </c>
      <c r="F103" s="127">
        <v>8</v>
      </c>
      <c r="G103" s="13"/>
      <c r="H103" s="52">
        <f t="shared" si="9"/>
        <v>0</v>
      </c>
      <c r="I103" s="13"/>
      <c r="J103" s="52">
        <f t="shared" si="7"/>
        <v>0</v>
      </c>
    </row>
    <row r="104" spans="1:10" ht="22.5" x14ac:dyDescent="0.2">
      <c r="A104" s="2"/>
      <c r="B104" s="130">
        <v>87</v>
      </c>
      <c r="C104" s="79" t="s">
        <v>2573</v>
      </c>
      <c r="D104" s="86" t="s">
        <v>2574</v>
      </c>
      <c r="E104" s="87" t="s">
        <v>353</v>
      </c>
      <c r="F104" s="127">
        <v>2</v>
      </c>
      <c r="G104" s="13"/>
      <c r="H104" s="52">
        <f t="shared" si="9"/>
        <v>0</v>
      </c>
      <c r="I104" s="13"/>
      <c r="J104" s="52">
        <f t="shared" si="7"/>
        <v>0</v>
      </c>
    </row>
    <row r="105" spans="1:10" ht="22.5" x14ac:dyDescent="0.2">
      <c r="A105" s="2"/>
      <c r="B105" s="130">
        <v>88</v>
      </c>
      <c r="C105" s="79" t="s">
        <v>2573</v>
      </c>
      <c r="D105" s="86" t="s">
        <v>2575</v>
      </c>
      <c r="E105" s="87" t="s">
        <v>353</v>
      </c>
      <c r="F105" s="127">
        <v>2</v>
      </c>
      <c r="G105" s="13"/>
      <c r="H105" s="52">
        <f t="shared" si="9"/>
        <v>0</v>
      </c>
      <c r="I105" s="13"/>
      <c r="J105" s="52">
        <f t="shared" si="7"/>
        <v>0</v>
      </c>
    </row>
    <row r="106" spans="1:10" ht="22.5" x14ac:dyDescent="0.2">
      <c r="A106" s="2"/>
      <c r="B106" s="130">
        <v>89</v>
      </c>
      <c r="C106" s="79" t="s">
        <v>2576</v>
      </c>
      <c r="D106" s="86" t="s">
        <v>2577</v>
      </c>
      <c r="E106" s="87" t="s">
        <v>353</v>
      </c>
      <c r="F106" s="127">
        <v>2</v>
      </c>
      <c r="G106" s="13"/>
      <c r="H106" s="52">
        <f t="shared" si="9"/>
        <v>0</v>
      </c>
      <c r="I106" s="13"/>
      <c r="J106" s="52">
        <f t="shared" si="7"/>
        <v>0</v>
      </c>
    </row>
    <row r="107" spans="1:10" ht="22.5" x14ac:dyDescent="0.2">
      <c r="A107" s="2"/>
      <c r="B107" s="130">
        <v>90</v>
      </c>
      <c r="C107" s="79" t="s">
        <v>2576</v>
      </c>
      <c r="D107" s="86" t="s">
        <v>2578</v>
      </c>
      <c r="E107" s="87" t="s">
        <v>353</v>
      </c>
      <c r="F107" s="127">
        <v>1</v>
      </c>
      <c r="G107" s="13"/>
      <c r="H107" s="52">
        <f t="shared" si="9"/>
        <v>0</v>
      </c>
      <c r="I107" s="13"/>
      <c r="J107" s="52">
        <f t="shared" si="7"/>
        <v>0</v>
      </c>
    </row>
    <row r="108" spans="1:10" ht="22.5" x14ac:dyDescent="0.2">
      <c r="A108" s="2"/>
      <c r="B108" s="130">
        <v>91</v>
      </c>
      <c r="C108" s="79" t="s">
        <v>2579</v>
      </c>
      <c r="D108" s="86" t="s">
        <v>2580</v>
      </c>
      <c r="E108" s="87" t="s">
        <v>371</v>
      </c>
      <c r="F108" s="127">
        <v>1</v>
      </c>
      <c r="G108" s="13"/>
      <c r="H108" s="52">
        <f t="shared" si="9"/>
        <v>0</v>
      </c>
      <c r="I108" s="13"/>
      <c r="J108" s="52">
        <f t="shared" si="7"/>
        <v>0</v>
      </c>
    </row>
    <row r="109" spans="1:10" ht="22.5" x14ac:dyDescent="0.2">
      <c r="A109" s="2"/>
      <c r="B109" s="130">
        <v>92</v>
      </c>
      <c r="C109" s="79" t="s">
        <v>2579</v>
      </c>
      <c r="D109" s="86" t="s">
        <v>2581</v>
      </c>
      <c r="E109" s="87" t="s">
        <v>371</v>
      </c>
      <c r="F109" s="127">
        <v>2</v>
      </c>
      <c r="G109" s="13"/>
      <c r="H109" s="52">
        <f t="shared" si="9"/>
        <v>0</v>
      </c>
      <c r="I109" s="13"/>
      <c r="J109" s="52">
        <f t="shared" si="7"/>
        <v>0</v>
      </c>
    </row>
    <row r="110" spans="1:10" ht="22.5" x14ac:dyDescent="0.2">
      <c r="A110" s="2"/>
      <c r="B110" s="130">
        <v>93</v>
      </c>
      <c r="C110" s="79" t="s">
        <v>2582</v>
      </c>
      <c r="D110" s="86" t="s">
        <v>2583</v>
      </c>
      <c r="E110" s="87" t="s">
        <v>411</v>
      </c>
      <c r="F110" s="127">
        <v>29.1</v>
      </c>
      <c r="G110" s="13"/>
      <c r="H110" s="52">
        <f t="shared" si="9"/>
        <v>0</v>
      </c>
      <c r="I110" s="13"/>
      <c r="J110" s="52">
        <f t="shared" si="7"/>
        <v>0</v>
      </c>
    </row>
    <row r="111" spans="1:10" ht="22.5" x14ac:dyDescent="0.2">
      <c r="A111" s="2"/>
      <c r="B111" s="130">
        <v>94</v>
      </c>
      <c r="C111" s="79" t="s">
        <v>2584</v>
      </c>
      <c r="D111" s="86" t="s">
        <v>2585</v>
      </c>
      <c r="E111" s="87" t="s">
        <v>411</v>
      </c>
      <c r="F111" s="127">
        <v>29.1</v>
      </c>
      <c r="G111" s="13"/>
      <c r="H111" s="52">
        <f t="shared" si="9"/>
        <v>0</v>
      </c>
      <c r="I111" s="13"/>
      <c r="J111" s="52">
        <f t="shared" si="7"/>
        <v>0</v>
      </c>
    </row>
    <row r="112" spans="1:10" ht="22.5" x14ac:dyDescent="0.2">
      <c r="A112" s="2"/>
      <c r="B112" s="130">
        <v>95</v>
      </c>
      <c r="C112" s="79" t="s">
        <v>2586</v>
      </c>
      <c r="D112" s="86" t="s">
        <v>2587</v>
      </c>
      <c r="E112" s="87" t="s">
        <v>411</v>
      </c>
      <c r="F112" s="127">
        <v>2.6</v>
      </c>
      <c r="G112" s="13"/>
      <c r="H112" s="52">
        <f t="shared" si="9"/>
        <v>0</v>
      </c>
      <c r="I112" s="13"/>
      <c r="J112" s="52">
        <f t="shared" si="7"/>
        <v>0</v>
      </c>
    </row>
    <row r="113" spans="1:10" ht="22.5" x14ac:dyDescent="0.2">
      <c r="A113" s="2"/>
      <c r="B113" s="130">
        <v>96</v>
      </c>
      <c r="C113" s="79" t="s">
        <v>2588</v>
      </c>
      <c r="D113" s="86" t="s">
        <v>2589</v>
      </c>
      <c r="E113" s="87" t="s">
        <v>411</v>
      </c>
      <c r="F113" s="127">
        <v>10.3</v>
      </c>
      <c r="G113" s="13"/>
      <c r="H113" s="52">
        <f t="shared" si="9"/>
        <v>0</v>
      </c>
      <c r="I113" s="13"/>
      <c r="J113" s="52">
        <f t="shared" si="7"/>
        <v>0</v>
      </c>
    </row>
    <row r="114" spans="1:10" ht="22.5" x14ac:dyDescent="0.2">
      <c r="A114" s="2"/>
      <c r="B114" s="130">
        <v>97</v>
      </c>
      <c r="C114" s="79" t="s">
        <v>2588</v>
      </c>
      <c r="D114" s="86" t="s">
        <v>2590</v>
      </c>
      <c r="E114" s="87" t="s">
        <v>411</v>
      </c>
      <c r="F114" s="127">
        <v>9.1999999999999993</v>
      </c>
      <c r="G114" s="13"/>
      <c r="H114" s="52">
        <f t="shared" si="9"/>
        <v>0</v>
      </c>
      <c r="I114" s="13"/>
      <c r="J114" s="52">
        <f t="shared" si="7"/>
        <v>0</v>
      </c>
    </row>
    <row r="115" spans="1:10" ht="23.25" thickBot="1" x14ac:dyDescent="0.25">
      <c r="A115" s="2"/>
      <c r="B115" s="130">
        <v>98</v>
      </c>
      <c r="C115" s="79" t="s">
        <v>2591</v>
      </c>
      <c r="D115" s="86" t="s">
        <v>2592</v>
      </c>
      <c r="E115" s="87" t="s">
        <v>411</v>
      </c>
      <c r="F115" s="127">
        <v>7</v>
      </c>
      <c r="G115" s="13"/>
      <c r="H115" s="52">
        <f t="shared" si="9"/>
        <v>0</v>
      </c>
      <c r="I115" s="13"/>
      <c r="J115" s="52">
        <f t="shared" si="7"/>
        <v>0</v>
      </c>
    </row>
    <row r="116" spans="1:10" ht="13.5" thickBot="1" x14ac:dyDescent="0.25">
      <c r="A116" s="2"/>
      <c r="B116" s="142"/>
      <c r="C116" s="142"/>
      <c r="D116" s="140" t="s">
        <v>2593</v>
      </c>
      <c r="E116" s="142"/>
      <c r="F116" s="143"/>
      <c r="G116" s="10"/>
      <c r="H116" s="52">
        <f>SUM(H117:H130)</f>
        <v>0</v>
      </c>
      <c r="I116" s="13"/>
      <c r="J116" s="52">
        <f t="shared" si="7"/>
        <v>0</v>
      </c>
    </row>
    <row r="117" spans="1:10" ht="22.5" x14ac:dyDescent="0.2">
      <c r="A117" s="2"/>
      <c r="B117" s="130">
        <v>99</v>
      </c>
      <c r="C117" s="79" t="s">
        <v>2594</v>
      </c>
      <c r="D117" s="86" t="s">
        <v>2595</v>
      </c>
      <c r="E117" s="87" t="s">
        <v>411</v>
      </c>
      <c r="F117" s="127">
        <v>7.7</v>
      </c>
      <c r="G117" s="13"/>
      <c r="H117" s="52">
        <f t="shared" si="9"/>
        <v>0</v>
      </c>
      <c r="I117" s="13"/>
      <c r="J117" s="52">
        <f t="shared" si="7"/>
        <v>0</v>
      </c>
    </row>
    <row r="118" spans="1:10" ht="22.5" x14ac:dyDescent="0.2">
      <c r="A118" s="2"/>
      <c r="B118" s="130">
        <v>100</v>
      </c>
      <c r="C118" s="79" t="s">
        <v>2596</v>
      </c>
      <c r="D118" s="86" t="s">
        <v>2597</v>
      </c>
      <c r="E118" s="87" t="s">
        <v>411</v>
      </c>
      <c r="F118" s="127">
        <v>23.2</v>
      </c>
      <c r="G118" s="13"/>
      <c r="H118" s="52">
        <f t="shared" si="9"/>
        <v>0</v>
      </c>
      <c r="I118" s="13"/>
      <c r="J118" s="52">
        <f t="shared" si="7"/>
        <v>0</v>
      </c>
    </row>
    <row r="119" spans="1:10" ht="22.5" x14ac:dyDescent="0.2">
      <c r="A119" s="2"/>
      <c r="B119" s="130">
        <v>101</v>
      </c>
      <c r="C119" s="79" t="s">
        <v>2598</v>
      </c>
      <c r="D119" s="86" t="s">
        <v>2599</v>
      </c>
      <c r="E119" s="87" t="s">
        <v>411</v>
      </c>
      <c r="F119" s="127">
        <v>9.1999999999999993</v>
      </c>
      <c r="G119" s="13"/>
      <c r="H119" s="52">
        <f t="shared" si="9"/>
        <v>0</v>
      </c>
      <c r="I119" s="13"/>
      <c r="J119" s="52">
        <f t="shared" si="7"/>
        <v>0</v>
      </c>
    </row>
    <row r="120" spans="1:10" ht="33.75" x14ac:dyDescent="0.2">
      <c r="A120" s="2"/>
      <c r="B120" s="130">
        <v>102</v>
      </c>
      <c r="C120" s="79" t="s">
        <v>2600</v>
      </c>
      <c r="D120" s="86" t="s">
        <v>2601</v>
      </c>
      <c r="E120" s="87" t="s">
        <v>371</v>
      </c>
      <c r="F120" s="127">
        <v>2</v>
      </c>
      <c r="G120" s="13"/>
      <c r="H120" s="52">
        <f t="shared" si="9"/>
        <v>0</v>
      </c>
      <c r="I120" s="13"/>
      <c r="J120" s="52">
        <f t="shared" si="7"/>
        <v>0</v>
      </c>
    </row>
    <row r="121" spans="1:10" ht="22.5" x14ac:dyDescent="0.2">
      <c r="A121" s="2"/>
      <c r="B121" s="130">
        <v>103</v>
      </c>
      <c r="C121" s="79" t="s">
        <v>2602</v>
      </c>
      <c r="D121" s="86" t="s">
        <v>2603</v>
      </c>
      <c r="E121" s="87" t="s">
        <v>371</v>
      </c>
      <c r="F121" s="127">
        <v>2</v>
      </c>
      <c r="G121" s="13"/>
      <c r="H121" s="52">
        <f t="shared" si="9"/>
        <v>0</v>
      </c>
      <c r="I121" s="13"/>
      <c r="J121" s="52">
        <f t="shared" si="7"/>
        <v>0</v>
      </c>
    </row>
    <row r="122" spans="1:10" ht="22.5" x14ac:dyDescent="0.2">
      <c r="A122" s="2"/>
      <c r="B122" s="130">
        <v>104</v>
      </c>
      <c r="C122" s="79" t="s">
        <v>2604</v>
      </c>
      <c r="D122" s="86" t="s">
        <v>2605</v>
      </c>
      <c r="E122" s="87" t="s">
        <v>353</v>
      </c>
      <c r="F122" s="127">
        <v>2</v>
      </c>
      <c r="G122" s="13"/>
      <c r="H122" s="52">
        <f t="shared" si="9"/>
        <v>0</v>
      </c>
      <c r="I122" s="13"/>
      <c r="J122" s="52">
        <f t="shared" si="7"/>
        <v>0</v>
      </c>
    </row>
    <row r="123" spans="1:10" ht="22.5" x14ac:dyDescent="0.2">
      <c r="A123" s="2"/>
      <c r="B123" s="130">
        <v>105</v>
      </c>
      <c r="C123" s="79" t="s">
        <v>2606</v>
      </c>
      <c r="D123" s="86" t="s">
        <v>2607</v>
      </c>
      <c r="E123" s="87" t="s">
        <v>371</v>
      </c>
      <c r="F123" s="127">
        <v>2</v>
      </c>
      <c r="G123" s="13"/>
      <c r="H123" s="52">
        <f t="shared" si="9"/>
        <v>0</v>
      </c>
      <c r="I123" s="13"/>
      <c r="J123" s="52">
        <f t="shared" si="7"/>
        <v>0</v>
      </c>
    </row>
    <row r="124" spans="1:10" ht="22.5" x14ac:dyDescent="0.2">
      <c r="A124" s="2"/>
      <c r="B124" s="130">
        <v>106</v>
      </c>
      <c r="C124" s="79" t="s">
        <v>2608</v>
      </c>
      <c r="D124" s="86" t="s">
        <v>2609</v>
      </c>
      <c r="E124" s="87" t="s">
        <v>353</v>
      </c>
      <c r="F124" s="127">
        <v>1</v>
      </c>
      <c r="G124" s="13"/>
      <c r="H124" s="52">
        <f t="shared" si="9"/>
        <v>0</v>
      </c>
      <c r="I124" s="13"/>
      <c r="J124" s="52">
        <f t="shared" si="7"/>
        <v>0</v>
      </c>
    </row>
    <row r="125" spans="1:10" ht="22.5" x14ac:dyDescent="0.2">
      <c r="A125" s="2"/>
      <c r="B125" s="130">
        <v>107</v>
      </c>
      <c r="C125" s="79" t="s">
        <v>2610</v>
      </c>
      <c r="D125" s="86" t="s">
        <v>2611</v>
      </c>
      <c r="E125" s="87" t="s">
        <v>353</v>
      </c>
      <c r="F125" s="127">
        <v>1</v>
      </c>
      <c r="G125" s="13"/>
      <c r="H125" s="52">
        <f t="shared" si="9"/>
        <v>0</v>
      </c>
      <c r="I125" s="13"/>
      <c r="J125" s="52">
        <f t="shared" si="7"/>
        <v>0</v>
      </c>
    </row>
    <row r="126" spans="1:10" ht="22.5" x14ac:dyDescent="0.2">
      <c r="A126" s="2"/>
      <c r="B126" s="130">
        <v>108</v>
      </c>
      <c r="C126" s="79" t="s">
        <v>2263</v>
      </c>
      <c r="D126" s="86" t="s">
        <v>2612</v>
      </c>
      <c r="E126" s="87" t="s">
        <v>353</v>
      </c>
      <c r="F126" s="127">
        <v>2</v>
      </c>
      <c r="G126" s="13"/>
      <c r="H126" s="52">
        <f t="shared" si="9"/>
        <v>0</v>
      </c>
      <c r="I126" s="13"/>
      <c r="J126" s="52">
        <f t="shared" si="7"/>
        <v>0</v>
      </c>
    </row>
    <row r="127" spans="1:10" ht="22.5" x14ac:dyDescent="0.2">
      <c r="A127" s="2"/>
      <c r="B127" s="130">
        <v>109</v>
      </c>
      <c r="C127" s="79" t="s">
        <v>2613</v>
      </c>
      <c r="D127" s="86" t="s">
        <v>2614</v>
      </c>
      <c r="E127" s="87" t="s">
        <v>353</v>
      </c>
      <c r="F127" s="127">
        <v>3</v>
      </c>
      <c r="G127" s="13"/>
      <c r="H127" s="52">
        <f t="shared" si="9"/>
        <v>0</v>
      </c>
      <c r="I127" s="13"/>
      <c r="J127" s="52">
        <f t="shared" si="7"/>
        <v>0</v>
      </c>
    </row>
    <row r="128" spans="1:10" ht="33.75" x14ac:dyDescent="0.2">
      <c r="A128" s="2"/>
      <c r="B128" s="130">
        <v>110</v>
      </c>
      <c r="C128" s="79" t="s">
        <v>2615</v>
      </c>
      <c r="D128" s="86" t="s">
        <v>2616</v>
      </c>
      <c r="E128" s="87" t="s">
        <v>353</v>
      </c>
      <c r="F128" s="127">
        <v>1</v>
      </c>
      <c r="G128" s="13"/>
      <c r="H128" s="52">
        <f t="shared" si="9"/>
        <v>0</v>
      </c>
      <c r="I128" s="13"/>
      <c r="J128" s="52">
        <f t="shared" si="7"/>
        <v>0</v>
      </c>
    </row>
    <row r="129" spans="1:42" ht="22.5" x14ac:dyDescent="0.2">
      <c r="A129" s="2"/>
      <c r="B129" s="130">
        <v>111</v>
      </c>
      <c r="C129" s="79" t="s">
        <v>2617</v>
      </c>
      <c r="D129" s="86" t="s">
        <v>2618</v>
      </c>
      <c r="E129" s="87" t="s">
        <v>2619</v>
      </c>
      <c r="F129" s="127">
        <v>2</v>
      </c>
      <c r="G129" s="13"/>
      <c r="H129" s="52">
        <f t="shared" si="9"/>
        <v>0</v>
      </c>
      <c r="I129" s="13"/>
      <c r="J129" s="52">
        <f t="shared" si="7"/>
        <v>0</v>
      </c>
    </row>
    <row r="130" spans="1:42" ht="23.25" thickBot="1" x14ac:dyDescent="0.25">
      <c r="A130" s="2"/>
      <c r="B130" s="130">
        <v>112</v>
      </c>
      <c r="C130" s="79" t="s">
        <v>2620</v>
      </c>
      <c r="D130" s="86" t="s">
        <v>2621</v>
      </c>
      <c r="E130" s="87" t="s">
        <v>2619</v>
      </c>
      <c r="F130" s="127">
        <v>5</v>
      </c>
      <c r="G130" s="13"/>
      <c r="H130" s="52">
        <f t="shared" si="9"/>
        <v>0</v>
      </c>
      <c r="I130" s="13"/>
      <c r="J130" s="52">
        <f t="shared" si="7"/>
        <v>0</v>
      </c>
    </row>
    <row r="131" spans="1:42" ht="13.5" thickBot="1" x14ac:dyDescent="0.25">
      <c r="A131" s="2"/>
      <c r="B131" s="142"/>
      <c r="C131" s="142"/>
      <c r="D131" s="140" t="s">
        <v>2622</v>
      </c>
      <c r="E131" s="142"/>
      <c r="F131" s="143"/>
      <c r="G131" s="10"/>
      <c r="H131" s="52">
        <f>SUM(H132:H150)</f>
        <v>0</v>
      </c>
      <c r="I131" s="13"/>
      <c r="J131" s="52">
        <f t="shared" si="7"/>
        <v>0</v>
      </c>
    </row>
    <row r="132" spans="1:42" ht="22.5" x14ac:dyDescent="0.2">
      <c r="A132" s="2"/>
      <c r="B132" s="130">
        <v>113</v>
      </c>
      <c r="C132" s="79" t="s">
        <v>2623</v>
      </c>
      <c r="D132" s="86" t="s">
        <v>2624</v>
      </c>
      <c r="E132" s="87" t="s">
        <v>371</v>
      </c>
      <c r="F132" s="127">
        <v>1</v>
      </c>
      <c r="G132" s="13"/>
      <c r="H132" s="52">
        <f t="shared" si="9"/>
        <v>0</v>
      </c>
      <c r="I132" s="13"/>
      <c r="J132" s="52">
        <f t="shared" si="7"/>
        <v>0</v>
      </c>
    </row>
    <row r="133" spans="1:42" ht="33.75" x14ac:dyDescent="0.2">
      <c r="A133" s="2"/>
      <c r="B133" s="130">
        <v>114</v>
      </c>
      <c r="C133" s="79" t="s">
        <v>2625</v>
      </c>
      <c r="D133" s="86" t="s">
        <v>2626</v>
      </c>
      <c r="E133" s="87" t="s">
        <v>371</v>
      </c>
      <c r="F133" s="127">
        <v>1</v>
      </c>
      <c r="G133" s="13"/>
      <c r="H133" s="52">
        <f t="shared" si="9"/>
        <v>0</v>
      </c>
      <c r="I133" s="13"/>
      <c r="J133" s="52">
        <f t="shared" si="7"/>
        <v>0</v>
      </c>
    </row>
    <row r="134" spans="1:42" ht="33.75" x14ac:dyDescent="0.2">
      <c r="A134" s="2"/>
      <c r="B134" s="130">
        <v>115</v>
      </c>
      <c r="C134" s="79" t="s">
        <v>1840</v>
      </c>
      <c r="D134" s="86" t="s">
        <v>2627</v>
      </c>
      <c r="E134" s="87" t="s">
        <v>371</v>
      </c>
      <c r="F134" s="127">
        <v>1</v>
      </c>
      <c r="G134" s="13"/>
      <c r="H134" s="52">
        <f t="shared" si="9"/>
        <v>0</v>
      </c>
      <c r="I134" s="13"/>
      <c r="J134" s="52">
        <f t="shared" si="7"/>
        <v>0</v>
      </c>
    </row>
    <row r="135" spans="1:42" ht="22.5" x14ac:dyDescent="0.2">
      <c r="A135" s="2"/>
      <c r="B135" s="130">
        <v>116</v>
      </c>
      <c r="C135" s="79" t="s">
        <v>2628</v>
      </c>
      <c r="D135" s="86" t="s">
        <v>2629</v>
      </c>
      <c r="E135" s="87" t="s">
        <v>353</v>
      </c>
      <c r="F135" s="127">
        <v>1</v>
      </c>
      <c r="G135" s="13"/>
      <c r="H135" s="52">
        <f t="shared" si="9"/>
        <v>0</v>
      </c>
      <c r="I135" s="13"/>
      <c r="J135" s="52">
        <f t="shared" si="7"/>
        <v>0</v>
      </c>
    </row>
    <row r="136" spans="1:42" ht="22.5" x14ac:dyDescent="0.2">
      <c r="A136" s="2"/>
      <c r="B136" s="130">
        <v>117</v>
      </c>
      <c r="C136" s="79" t="s">
        <v>2630</v>
      </c>
      <c r="D136" s="86" t="s">
        <v>2631</v>
      </c>
      <c r="E136" s="87" t="s">
        <v>353</v>
      </c>
      <c r="F136" s="127">
        <v>1</v>
      </c>
      <c r="G136" s="13"/>
      <c r="H136" s="52">
        <f t="shared" si="9"/>
        <v>0</v>
      </c>
      <c r="I136" s="13"/>
      <c r="J136" s="52">
        <f t="shared" si="7"/>
        <v>0</v>
      </c>
    </row>
    <row r="137" spans="1:42" ht="22.5" x14ac:dyDescent="0.2">
      <c r="A137" s="2"/>
      <c r="B137" s="130">
        <v>118</v>
      </c>
      <c r="C137" s="79" t="s">
        <v>2632</v>
      </c>
      <c r="D137" s="86" t="s">
        <v>2633</v>
      </c>
      <c r="E137" s="87" t="s">
        <v>353</v>
      </c>
      <c r="F137" s="127">
        <v>4</v>
      </c>
      <c r="G137" s="13"/>
      <c r="H137" s="52">
        <f t="shared" si="9"/>
        <v>0</v>
      </c>
      <c r="I137" s="13"/>
      <c r="J137" s="52">
        <f t="shared" si="7"/>
        <v>0</v>
      </c>
    </row>
    <row r="138" spans="1:42" ht="22.5" x14ac:dyDescent="0.2">
      <c r="A138" s="2"/>
      <c r="B138" s="130">
        <v>119</v>
      </c>
      <c r="C138" s="79" t="s">
        <v>2632</v>
      </c>
      <c r="D138" s="86" t="s">
        <v>2634</v>
      </c>
      <c r="E138" s="87" t="s">
        <v>353</v>
      </c>
      <c r="F138" s="127">
        <v>2</v>
      </c>
      <c r="G138" s="13"/>
      <c r="H138" s="52">
        <f t="shared" si="9"/>
        <v>0</v>
      </c>
      <c r="I138" s="13"/>
      <c r="J138" s="52">
        <f t="shared" si="7"/>
        <v>0</v>
      </c>
    </row>
    <row r="139" spans="1:42" ht="22.5" x14ac:dyDescent="0.2">
      <c r="A139" s="2"/>
      <c r="B139" s="130">
        <v>120</v>
      </c>
      <c r="C139" s="79" t="s">
        <v>2632</v>
      </c>
      <c r="D139" s="86" t="s">
        <v>2635</v>
      </c>
      <c r="E139" s="87" t="s">
        <v>353</v>
      </c>
      <c r="F139" s="127">
        <v>1</v>
      </c>
      <c r="G139" s="13"/>
      <c r="H139" s="52">
        <f t="shared" si="9"/>
        <v>0</v>
      </c>
      <c r="I139" s="13"/>
      <c r="J139" s="52">
        <f t="shared" si="7"/>
        <v>0</v>
      </c>
    </row>
    <row r="140" spans="1:42" s="25" customFormat="1" ht="22.5" x14ac:dyDescent="0.2">
      <c r="A140" s="2"/>
      <c r="B140" s="130">
        <v>121</v>
      </c>
      <c r="C140" s="79" t="s">
        <v>2636</v>
      </c>
      <c r="D140" s="86" t="s">
        <v>2637</v>
      </c>
      <c r="E140" s="87" t="s">
        <v>353</v>
      </c>
      <c r="F140" s="127">
        <v>1</v>
      </c>
      <c r="G140" s="13"/>
      <c r="H140" s="52">
        <f t="shared" si="9"/>
        <v>0</v>
      </c>
      <c r="I140" s="13"/>
      <c r="J140" s="52">
        <f t="shared" si="7"/>
        <v>0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s="25" customFormat="1" ht="22.5" x14ac:dyDescent="0.2">
      <c r="A141" s="2"/>
      <c r="B141" s="130">
        <v>122</v>
      </c>
      <c r="C141" s="79" t="s">
        <v>2638</v>
      </c>
      <c r="D141" s="86" t="s">
        <v>2639</v>
      </c>
      <c r="E141" s="87" t="s">
        <v>353</v>
      </c>
      <c r="F141" s="127">
        <v>3</v>
      </c>
      <c r="G141" s="13"/>
      <c r="H141" s="52">
        <f t="shared" si="9"/>
        <v>0</v>
      </c>
      <c r="I141" s="13"/>
      <c r="J141" s="52">
        <f t="shared" si="7"/>
        <v>0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s="25" customFormat="1" ht="22.5" x14ac:dyDescent="0.2">
      <c r="A142" s="2"/>
      <c r="B142" s="130">
        <v>123</v>
      </c>
      <c r="C142" s="79" t="s">
        <v>2640</v>
      </c>
      <c r="D142" s="86" t="s">
        <v>2641</v>
      </c>
      <c r="E142" s="87" t="s">
        <v>353</v>
      </c>
      <c r="F142" s="127">
        <v>3</v>
      </c>
      <c r="G142" s="13"/>
      <c r="H142" s="52">
        <f t="shared" si="9"/>
        <v>0</v>
      </c>
      <c r="I142" s="13"/>
      <c r="J142" s="52">
        <f t="shared" si="7"/>
        <v>0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 ht="22.5" x14ac:dyDescent="0.2">
      <c r="A143" s="2"/>
      <c r="B143" s="130">
        <v>124</v>
      </c>
      <c r="C143" s="79" t="s">
        <v>2642</v>
      </c>
      <c r="D143" s="86" t="s">
        <v>2643</v>
      </c>
      <c r="E143" s="87" t="s">
        <v>353</v>
      </c>
      <c r="F143" s="127">
        <v>1</v>
      </c>
      <c r="G143" s="13"/>
      <c r="H143" s="52">
        <f t="shared" si="9"/>
        <v>0</v>
      </c>
      <c r="I143" s="13"/>
      <c r="J143" s="52">
        <f t="shared" si="7"/>
        <v>0</v>
      </c>
    </row>
    <row r="144" spans="1:42" ht="22.5" x14ac:dyDescent="0.2">
      <c r="A144" s="2"/>
      <c r="B144" s="130">
        <v>125</v>
      </c>
      <c r="C144" s="79" t="s">
        <v>2644</v>
      </c>
      <c r="D144" s="86" t="s">
        <v>2645</v>
      </c>
      <c r="E144" s="87" t="s">
        <v>353</v>
      </c>
      <c r="F144" s="127">
        <v>1</v>
      </c>
      <c r="G144" s="13"/>
      <c r="H144" s="52">
        <f t="shared" si="9"/>
        <v>0</v>
      </c>
      <c r="I144" s="13"/>
      <c r="J144" s="52">
        <f t="shared" si="7"/>
        <v>0</v>
      </c>
    </row>
    <row r="145" spans="1:10" ht="22.5" x14ac:dyDescent="0.2">
      <c r="A145" s="2"/>
      <c r="B145" s="130">
        <v>126</v>
      </c>
      <c r="C145" s="79" t="s">
        <v>2644</v>
      </c>
      <c r="D145" s="86" t="s">
        <v>2646</v>
      </c>
      <c r="E145" s="87" t="s">
        <v>353</v>
      </c>
      <c r="F145" s="127">
        <v>1</v>
      </c>
      <c r="G145" s="13"/>
      <c r="H145" s="52">
        <f t="shared" si="9"/>
        <v>0</v>
      </c>
      <c r="I145" s="13"/>
      <c r="J145" s="52">
        <f t="shared" si="7"/>
        <v>0</v>
      </c>
    </row>
    <row r="146" spans="1:10" ht="22.5" x14ac:dyDescent="0.2">
      <c r="A146" s="2"/>
      <c r="B146" s="130">
        <v>127</v>
      </c>
      <c r="C146" s="79" t="s">
        <v>2647</v>
      </c>
      <c r="D146" s="86" t="s">
        <v>2648</v>
      </c>
      <c r="E146" s="87" t="s">
        <v>358</v>
      </c>
      <c r="F146" s="127">
        <v>25.914000000000001</v>
      </c>
      <c r="G146" s="13"/>
      <c r="H146" s="52">
        <f t="shared" si="9"/>
        <v>0</v>
      </c>
      <c r="I146" s="13"/>
      <c r="J146" s="52">
        <f t="shared" si="7"/>
        <v>0</v>
      </c>
    </row>
    <row r="147" spans="1:10" ht="22.5" x14ac:dyDescent="0.2">
      <c r="A147" s="2"/>
      <c r="B147" s="130">
        <v>128</v>
      </c>
      <c r="C147" s="79" t="s">
        <v>2649</v>
      </c>
      <c r="D147" s="86" t="s">
        <v>2650</v>
      </c>
      <c r="E147" s="87" t="s">
        <v>358</v>
      </c>
      <c r="F147" s="127">
        <v>2.8130000000000002</v>
      </c>
      <c r="G147" s="13"/>
      <c r="H147" s="52">
        <f t="shared" si="9"/>
        <v>0</v>
      </c>
      <c r="I147" s="13"/>
      <c r="J147" s="52">
        <f t="shared" si="7"/>
        <v>0</v>
      </c>
    </row>
    <row r="148" spans="1:10" ht="22.5" x14ac:dyDescent="0.2">
      <c r="A148" s="2"/>
      <c r="B148" s="130">
        <v>129</v>
      </c>
      <c r="C148" s="79" t="s">
        <v>2649</v>
      </c>
      <c r="D148" s="86" t="s">
        <v>2651</v>
      </c>
      <c r="E148" s="87" t="s">
        <v>358</v>
      </c>
      <c r="F148" s="127">
        <v>2.3940000000000001</v>
      </c>
      <c r="G148" s="13"/>
      <c r="H148" s="52">
        <f t="shared" ref="H148" si="10">F148*G148</f>
        <v>0</v>
      </c>
      <c r="I148" s="13"/>
      <c r="J148" s="52">
        <f t="shared" si="7"/>
        <v>0</v>
      </c>
    </row>
    <row r="149" spans="1:10" ht="22.5" x14ac:dyDescent="0.2">
      <c r="A149" s="2"/>
      <c r="B149" s="130">
        <v>130</v>
      </c>
      <c r="C149" s="79" t="s">
        <v>2649</v>
      </c>
      <c r="D149" s="86" t="s">
        <v>2652</v>
      </c>
      <c r="E149" s="87" t="s">
        <v>411</v>
      </c>
      <c r="F149" s="127">
        <v>2.4</v>
      </c>
      <c r="G149" s="13"/>
      <c r="H149" s="52">
        <f t="shared" si="9"/>
        <v>0</v>
      </c>
      <c r="I149" s="13"/>
      <c r="J149" s="52">
        <f t="shared" si="7"/>
        <v>0</v>
      </c>
    </row>
    <row r="150" spans="1:10" ht="33.75" x14ac:dyDescent="0.2">
      <c r="A150" s="2"/>
      <c r="B150" s="130">
        <v>131</v>
      </c>
      <c r="C150" s="79" t="s">
        <v>2653</v>
      </c>
      <c r="D150" s="86" t="s">
        <v>2654</v>
      </c>
      <c r="E150" s="87" t="s">
        <v>358</v>
      </c>
      <c r="F150" s="127">
        <v>31.120999999999999</v>
      </c>
      <c r="G150" s="13"/>
      <c r="H150" s="52">
        <f t="shared" ref="H150" si="11">F150*G150</f>
        <v>0</v>
      </c>
      <c r="I150" s="13"/>
      <c r="J150" s="52">
        <f t="shared" si="7"/>
        <v>0</v>
      </c>
    </row>
    <row r="151" spans="1:10" ht="13.5" thickBot="1" x14ac:dyDescent="0.25">
      <c r="A151" s="2"/>
      <c r="B151" s="156"/>
      <c r="C151" s="156"/>
      <c r="D151" s="157" t="s">
        <v>2436</v>
      </c>
      <c r="E151" s="156"/>
      <c r="F151" s="162"/>
      <c r="G151" s="158"/>
      <c r="H151" s="159">
        <f>H152+H225+H235</f>
        <v>0</v>
      </c>
      <c r="I151" s="160"/>
      <c r="J151" s="52">
        <f t="shared" si="7"/>
        <v>0</v>
      </c>
    </row>
    <row r="152" spans="1:10" ht="13.5" thickBot="1" x14ac:dyDescent="0.25">
      <c r="A152" s="2"/>
      <c r="B152" s="81"/>
      <c r="C152" s="81"/>
      <c r="D152" s="140" t="s">
        <v>2440</v>
      </c>
      <c r="E152" s="81"/>
      <c r="F152" s="81"/>
      <c r="G152" s="10"/>
      <c r="H152" s="52">
        <f>H153+H182</f>
        <v>0</v>
      </c>
      <c r="I152" s="13"/>
      <c r="J152" s="52">
        <f t="shared" ref="J152:J176" si="12">H152+I152</f>
        <v>0</v>
      </c>
    </row>
    <row r="153" spans="1:10" ht="13.5" thickBot="1" x14ac:dyDescent="0.25">
      <c r="A153" s="2"/>
      <c r="B153" s="81"/>
      <c r="C153" s="81"/>
      <c r="D153" s="85" t="s">
        <v>2441</v>
      </c>
      <c r="E153" s="81"/>
      <c r="F153" s="81"/>
      <c r="G153" s="10"/>
      <c r="H153" s="52">
        <f>SUM(H154:H181)</f>
        <v>0</v>
      </c>
      <c r="I153" s="13"/>
      <c r="J153" s="52">
        <f t="shared" si="12"/>
        <v>0</v>
      </c>
    </row>
    <row r="154" spans="1:10" ht="22.5" x14ac:dyDescent="0.2">
      <c r="A154" s="2"/>
      <c r="B154" s="79">
        <v>132</v>
      </c>
      <c r="C154" s="79" t="s">
        <v>2442</v>
      </c>
      <c r="D154" s="86" t="s">
        <v>2443</v>
      </c>
      <c r="E154" s="87" t="s">
        <v>353</v>
      </c>
      <c r="F154" s="127">
        <v>1</v>
      </c>
      <c r="G154" s="13"/>
      <c r="H154" s="52">
        <f>F154*G154</f>
        <v>0</v>
      </c>
      <c r="I154" s="13"/>
      <c r="J154" s="52">
        <f t="shared" si="12"/>
        <v>0</v>
      </c>
    </row>
    <row r="155" spans="1:10" ht="22.5" x14ac:dyDescent="0.2">
      <c r="A155" s="2"/>
      <c r="B155" s="79">
        <v>133</v>
      </c>
      <c r="C155" s="79" t="s">
        <v>2444</v>
      </c>
      <c r="D155" s="86" t="s">
        <v>2445</v>
      </c>
      <c r="E155" s="87" t="s">
        <v>353</v>
      </c>
      <c r="F155" s="127">
        <v>1</v>
      </c>
      <c r="G155" s="13"/>
      <c r="H155" s="52">
        <f>F155*G155</f>
        <v>0</v>
      </c>
      <c r="I155" s="13"/>
      <c r="J155" s="52">
        <f t="shared" si="12"/>
        <v>0</v>
      </c>
    </row>
    <row r="156" spans="1:10" ht="22.5" x14ac:dyDescent="0.2">
      <c r="A156" s="2"/>
      <c r="B156" s="79">
        <v>134</v>
      </c>
      <c r="C156" s="79" t="s">
        <v>2446</v>
      </c>
      <c r="D156" s="86" t="s">
        <v>2655</v>
      </c>
      <c r="E156" s="87" t="s">
        <v>371</v>
      </c>
      <c r="F156" s="127">
        <v>1</v>
      </c>
      <c r="G156" s="13"/>
      <c r="H156" s="52">
        <f>F156*G156</f>
        <v>0</v>
      </c>
      <c r="I156" s="13"/>
      <c r="J156" s="52">
        <f t="shared" si="12"/>
        <v>0</v>
      </c>
    </row>
    <row r="157" spans="1:10" ht="22.5" x14ac:dyDescent="0.2">
      <c r="A157" s="2"/>
      <c r="B157" s="79">
        <v>135</v>
      </c>
      <c r="C157" s="79" t="s">
        <v>2448</v>
      </c>
      <c r="D157" s="86" t="s">
        <v>2449</v>
      </c>
      <c r="E157" s="87" t="s">
        <v>371</v>
      </c>
      <c r="F157" s="127">
        <v>14</v>
      </c>
      <c r="G157" s="13"/>
      <c r="H157" s="52">
        <f>F157*G157</f>
        <v>0</v>
      </c>
      <c r="I157" s="13"/>
      <c r="J157" s="52">
        <f t="shared" si="12"/>
        <v>0</v>
      </c>
    </row>
    <row r="158" spans="1:10" ht="22.5" x14ac:dyDescent="0.2">
      <c r="A158" s="2"/>
      <c r="B158" s="79">
        <v>136</v>
      </c>
      <c r="C158" s="79" t="s">
        <v>2448</v>
      </c>
      <c r="D158" s="86" t="s">
        <v>2450</v>
      </c>
      <c r="E158" s="87" t="s">
        <v>371</v>
      </c>
      <c r="F158" s="127">
        <v>3</v>
      </c>
      <c r="G158" s="13"/>
      <c r="H158" s="52">
        <f>H159</f>
        <v>0</v>
      </c>
      <c r="I158" s="13"/>
      <c r="J158" s="52">
        <f t="shared" si="12"/>
        <v>0</v>
      </c>
    </row>
    <row r="159" spans="1:10" ht="22.5" x14ac:dyDescent="0.2">
      <c r="A159" s="2"/>
      <c r="B159" s="79">
        <v>137</v>
      </c>
      <c r="C159" s="79" t="s">
        <v>2448</v>
      </c>
      <c r="D159" s="86" t="s">
        <v>2451</v>
      </c>
      <c r="E159" s="87" t="s">
        <v>371</v>
      </c>
      <c r="F159" s="127">
        <v>1</v>
      </c>
      <c r="G159" s="13"/>
      <c r="H159" s="52">
        <f>F159*G159</f>
        <v>0</v>
      </c>
      <c r="I159" s="13"/>
      <c r="J159" s="52">
        <f t="shared" si="12"/>
        <v>0</v>
      </c>
    </row>
    <row r="160" spans="1:10" ht="22.5" x14ac:dyDescent="0.2">
      <c r="A160" s="2"/>
      <c r="B160" s="79">
        <v>138</v>
      </c>
      <c r="C160" s="79" t="s">
        <v>2448</v>
      </c>
      <c r="D160" s="86" t="s">
        <v>2452</v>
      </c>
      <c r="E160" s="87" t="s">
        <v>371</v>
      </c>
      <c r="F160" s="127">
        <v>3</v>
      </c>
      <c r="G160" s="13"/>
      <c r="H160" s="52">
        <f>H161+H163+H167</f>
        <v>0</v>
      </c>
      <c r="I160" s="13"/>
      <c r="J160" s="52">
        <f t="shared" si="12"/>
        <v>0</v>
      </c>
    </row>
    <row r="161" spans="1:10" ht="33.75" x14ac:dyDescent="0.2">
      <c r="A161" s="2"/>
      <c r="B161" s="79">
        <v>139</v>
      </c>
      <c r="C161" s="79" t="s">
        <v>2453</v>
      </c>
      <c r="D161" s="86" t="s">
        <v>2454</v>
      </c>
      <c r="E161" s="87" t="s">
        <v>353</v>
      </c>
      <c r="F161" s="127">
        <v>17</v>
      </c>
      <c r="G161" s="13"/>
      <c r="H161" s="52">
        <f>H162</f>
        <v>0</v>
      </c>
      <c r="I161" s="13"/>
      <c r="J161" s="52">
        <f t="shared" si="12"/>
        <v>0</v>
      </c>
    </row>
    <row r="162" spans="1:10" ht="22.5" x14ac:dyDescent="0.2">
      <c r="A162" s="2"/>
      <c r="B162" s="79">
        <v>140</v>
      </c>
      <c r="C162" s="79" t="s">
        <v>2455</v>
      </c>
      <c r="D162" s="86" t="s">
        <v>2456</v>
      </c>
      <c r="E162" s="87" t="s">
        <v>353</v>
      </c>
      <c r="F162" s="127">
        <v>17</v>
      </c>
      <c r="G162" s="13"/>
      <c r="H162" s="52">
        <f>F162*G162</f>
        <v>0</v>
      </c>
      <c r="I162" s="13"/>
      <c r="J162" s="52">
        <f t="shared" si="12"/>
        <v>0</v>
      </c>
    </row>
    <row r="163" spans="1:10" ht="22.5" x14ac:dyDescent="0.2">
      <c r="A163" s="2"/>
      <c r="B163" s="79">
        <v>141</v>
      </c>
      <c r="C163" s="79" t="s">
        <v>2457</v>
      </c>
      <c r="D163" s="86" t="s">
        <v>2458</v>
      </c>
      <c r="E163" s="87" t="s">
        <v>353</v>
      </c>
      <c r="F163" s="127">
        <v>2</v>
      </c>
      <c r="G163" s="13"/>
      <c r="H163" s="52">
        <f>H165+H166</f>
        <v>0</v>
      </c>
      <c r="I163" s="13"/>
      <c r="J163" s="52">
        <f t="shared" si="12"/>
        <v>0</v>
      </c>
    </row>
    <row r="164" spans="1:10" ht="22.5" x14ac:dyDescent="0.2">
      <c r="A164" s="2"/>
      <c r="B164" s="79">
        <v>142</v>
      </c>
      <c r="C164" s="79" t="s">
        <v>2459</v>
      </c>
      <c r="D164" s="86" t="s">
        <v>2460</v>
      </c>
      <c r="E164" s="87" t="s">
        <v>353</v>
      </c>
      <c r="F164" s="127">
        <v>6</v>
      </c>
      <c r="G164" s="13"/>
      <c r="H164" s="52">
        <f>F164*G164</f>
        <v>0</v>
      </c>
      <c r="I164" s="13"/>
      <c r="J164" s="52">
        <f t="shared" si="12"/>
        <v>0</v>
      </c>
    </row>
    <row r="165" spans="1:10" ht="22.5" x14ac:dyDescent="0.2">
      <c r="A165" s="2"/>
      <c r="B165" s="79">
        <v>143</v>
      </c>
      <c r="C165" s="79" t="s">
        <v>2459</v>
      </c>
      <c r="D165" s="86" t="s">
        <v>2461</v>
      </c>
      <c r="E165" s="87" t="s">
        <v>353</v>
      </c>
      <c r="F165" s="127">
        <v>9</v>
      </c>
      <c r="G165" s="13"/>
      <c r="H165" s="52">
        <f>F165*G165</f>
        <v>0</v>
      </c>
      <c r="I165" s="13"/>
      <c r="J165" s="52">
        <f t="shared" si="12"/>
        <v>0</v>
      </c>
    </row>
    <row r="166" spans="1:10" ht="22.5" x14ac:dyDescent="0.2">
      <c r="A166" s="2"/>
      <c r="B166" s="79">
        <v>144</v>
      </c>
      <c r="C166" s="79" t="s">
        <v>2462</v>
      </c>
      <c r="D166" s="86" t="s">
        <v>2463</v>
      </c>
      <c r="E166" s="87" t="s">
        <v>353</v>
      </c>
      <c r="F166" s="127">
        <v>1</v>
      </c>
      <c r="G166" s="13"/>
      <c r="H166" s="52">
        <f>F166*G166</f>
        <v>0</v>
      </c>
      <c r="I166" s="13"/>
      <c r="J166" s="52">
        <f t="shared" si="12"/>
        <v>0</v>
      </c>
    </row>
    <row r="167" spans="1:10" ht="22.5" x14ac:dyDescent="0.2">
      <c r="A167" s="2"/>
      <c r="B167" s="79">
        <v>145</v>
      </c>
      <c r="C167" s="79" t="s">
        <v>1751</v>
      </c>
      <c r="D167" s="86" t="s">
        <v>2464</v>
      </c>
      <c r="E167" s="87" t="s">
        <v>353</v>
      </c>
      <c r="F167" s="127">
        <v>1</v>
      </c>
      <c r="G167" s="13"/>
      <c r="H167" s="52">
        <f>H168</f>
        <v>0</v>
      </c>
      <c r="I167" s="13"/>
      <c r="J167" s="52">
        <f t="shared" si="12"/>
        <v>0</v>
      </c>
    </row>
    <row r="168" spans="1:10" ht="33.75" x14ac:dyDescent="0.2">
      <c r="A168" s="2"/>
      <c r="B168" s="79">
        <v>146</v>
      </c>
      <c r="C168" s="79" t="s">
        <v>2465</v>
      </c>
      <c r="D168" s="86" t="s">
        <v>2466</v>
      </c>
      <c r="E168" s="87" t="s">
        <v>411</v>
      </c>
      <c r="F168" s="127">
        <v>190</v>
      </c>
      <c r="G168" s="13"/>
      <c r="H168" s="52">
        <f>F168*G168</f>
        <v>0</v>
      </c>
      <c r="I168" s="13"/>
      <c r="J168" s="52">
        <f t="shared" si="12"/>
        <v>0</v>
      </c>
    </row>
    <row r="169" spans="1:10" ht="33.75" x14ac:dyDescent="0.2">
      <c r="A169" s="2"/>
      <c r="B169" s="79">
        <v>147</v>
      </c>
      <c r="C169" s="79" t="s">
        <v>2465</v>
      </c>
      <c r="D169" s="86" t="s">
        <v>2467</v>
      </c>
      <c r="E169" s="87" t="s">
        <v>411</v>
      </c>
      <c r="F169" s="127">
        <v>150</v>
      </c>
      <c r="G169" s="13"/>
      <c r="H169" s="52">
        <f>H170</f>
        <v>0</v>
      </c>
      <c r="I169" s="13"/>
      <c r="J169" s="52">
        <f t="shared" si="12"/>
        <v>0</v>
      </c>
    </row>
    <row r="170" spans="1:10" ht="33.75" x14ac:dyDescent="0.2">
      <c r="A170" s="2"/>
      <c r="B170" s="79">
        <v>148</v>
      </c>
      <c r="C170" s="79" t="s">
        <v>2465</v>
      </c>
      <c r="D170" s="86" t="s">
        <v>2468</v>
      </c>
      <c r="E170" s="87" t="s">
        <v>411</v>
      </c>
      <c r="F170" s="127">
        <v>40</v>
      </c>
      <c r="G170" s="13"/>
      <c r="H170" s="52">
        <f>F170*G170</f>
        <v>0</v>
      </c>
      <c r="I170" s="13"/>
      <c r="J170" s="52">
        <f t="shared" si="12"/>
        <v>0</v>
      </c>
    </row>
    <row r="171" spans="1:10" ht="33.75" x14ac:dyDescent="0.2">
      <c r="A171" s="2"/>
      <c r="B171" s="79">
        <v>149</v>
      </c>
      <c r="C171" s="79" t="s">
        <v>2469</v>
      </c>
      <c r="D171" s="86" t="s">
        <v>2470</v>
      </c>
      <c r="E171" s="87" t="s">
        <v>411</v>
      </c>
      <c r="F171" s="127">
        <v>15</v>
      </c>
      <c r="G171" s="13"/>
      <c r="H171" s="52">
        <f>H173+H175+H177</f>
        <v>0</v>
      </c>
      <c r="I171" s="13"/>
      <c r="J171" s="52">
        <f t="shared" si="12"/>
        <v>0</v>
      </c>
    </row>
    <row r="172" spans="1:10" ht="33.75" x14ac:dyDescent="0.2">
      <c r="A172" s="2"/>
      <c r="B172" s="79">
        <v>150</v>
      </c>
      <c r="C172" s="79" t="s">
        <v>2469</v>
      </c>
      <c r="D172" s="86" t="s">
        <v>2471</v>
      </c>
      <c r="E172" s="87" t="s">
        <v>411</v>
      </c>
      <c r="F172" s="127">
        <v>15</v>
      </c>
      <c r="G172" s="13"/>
      <c r="H172" s="52">
        <f t="shared" ref="H172:H203" si="13">F172*G172</f>
        <v>0</v>
      </c>
      <c r="I172" s="13"/>
      <c r="J172" s="52">
        <f t="shared" si="12"/>
        <v>0</v>
      </c>
    </row>
    <row r="173" spans="1:10" ht="33.75" x14ac:dyDescent="0.2">
      <c r="A173" s="2"/>
      <c r="B173" s="79">
        <v>151</v>
      </c>
      <c r="C173" s="79" t="s">
        <v>2469</v>
      </c>
      <c r="D173" s="86" t="s">
        <v>2472</v>
      </c>
      <c r="E173" s="87" t="s">
        <v>411</v>
      </c>
      <c r="F173" s="127">
        <v>40</v>
      </c>
      <c r="G173" s="13"/>
      <c r="H173" s="52">
        <f t="shared" si="13"/>
        <v>0</v>
      </c>
      <c r="I173" s="13"/>
      <c r="J173" s="52">
        <f>H173+I173</f>
        <v>0</v>
      </c>
    </row>
    <row r="174" spans="1:10" ht="22.5" x14ac:dyDescent="0.2">
      <c r="A174" s="2"/>
      <c r="B174" s="79">
        <v>152</v>
      </c>
      <c r="C174" s="79" t="s">
        <v>2473</v>
      </c>
      <c r="D174" s="86" t="s">
        <v>2474</v>
      </c>
      <c r="E174" s="87" t="s">
        <v>2475</v>
      </c>
      <c r="F174" s="127">
        <v>16</v>
      </c>
      <c r="G174" s="13"/>
      <c r="H174" s="52">
        <f t="shared" si="13"/>
        <v>0</v>
      </c>
      <c r="I174" s="13"/>
      <c r="J174" s="52">
        <f t="shared" si="12"/>
        <v>0</v>
      </c>
    </row>
    <row r="175" spans="1:10" ht="22.5" x14ac:dyDescent="0.2">
      <c r="A175" s="2"/>
      <c r="B175" s="79">
        <v>153</v>
      </c>
      <c r="C175" s="79" t="s">
        <v>2476</v>
      </c>
      <c r="D175" s="86" t="s">
        <v>2477</v>
      </c>
      <c r="E175" s="87" t="s">
        <v>2475</v>
      </c>
      <c r="F175" s="127">
        <v>3</v>
      </c>
      <c r="G175" s="13"/>
      <c r="H175" s="52">
        <f t="shared" si="13"/>
        <v>0</v>
      </c>
      <c r="I175" s="13"/>
      <c r="J175" s="52">
        <f>H175+I175</f>
        <v>0</v>
      </c>
    </row>
    <row r="176" spans="1:10" ht="22.5" x14ac:dyDescent="0.2">
      <c r="A176" s="2"/>
      <c r="B176" s="79">
        <v>154</v>
      </c>
      <c r="C176" s="79" t="s">
        <v>2478</v>
      </c>
      <c r="D176" s="86" t="s">
        <v>2479</v>
      </c>
      <c r="E176" s="87" t="s">
        <v>2480</v>
      </c>
      <c r="F176" s="127">
        <v>11</v>
      </c>
      <c r="G176" s="13"/>
      <c r="H176" s="52">
        <f t="shared" si="13"/>
        <v>0</v>
      </c>
      <c r="I176" s="13"/>
      <c r="J176" s="52">
        <f t="shared" si="12"/>
        <v>0</v>
      </c>
    </row>
    <row r="177" spans="1:10" ht="22.5" x14ac:dyDescent="0.2">
      <c r="A177" s="2"/>
      <c r="B177" s="79">
        <v>155</v>
      </c>
      <c r="C177" s="79" t="s">
        <v>2481</v>
      </c>
      <c r="D177" s="86" t="s">
        <v>2482</v>
      </c>
      <c r="E177" s="87" t="s">
        <v>353</v>
      </c>
      <c r="F177" s="127">
        <v>1</v>
      </c>
      <c r="G177" s="13"/>
      <c r="H177" s="52">
        <f t="shared" si="13"/>
        <v>0</v>
      </c>
      <c r="I177" s="13"/>
      <c r="J177" s="52">
        <f>H177+I177</f>
        <v>0</v>
      </c>
    </row>
    <row r="178" spans="1:10" ht="22.5" x14ac:dyDescent="0.2">
      <c r="A178" s="2"/>
      <c r="B178" s="79">
        <v>156</v>
      </c>
      <c r="C178" s="79" t="s">
        <v>2483</v>
      </c>
      <c r="D178" s="86" t="s">
        <v>2484</v>
      </c>
      <c r="E178" s="87" t="s">
        <v>353</v>
      </c>
      <c r="F178" s="127">
        <v>1</v>
      </c>
      <c r="G178" s="13"/>
      <c r="H178" s="52">
        <f t="shared" si="13"/>
        <v>0</v>
      </c>
      <c r="I178" s="13"/>
      <c r="J178" s="52"/>
    </row>
    <row r="179" spans="1:10" ht="22.5" x14ac:dyDescent="0.2">
      <c r="A179" s="2"/>
      <c r="B179" s="79">
        <v>157</v>
      </c>
      <c r="C179" s="79" t="s">
        <v>2485</v>
      </c>
      <c r="D179" s="86" t="s">
        <v>2486</v>
      </c>
      <c r="E179" s="87" t="s">
        <v>353</v>
      </c>
      <c r="F179" s="127">
        <v>16</v>
      </c>
      <c r="G179" s="13"/>
      <c r="H179" s="52">
        <f t="shared" si="13"/>
        <v>0</v>
      </c>
      <c r="I179" s="13"/>
      <c r="J179" s="52">
        <f>H179+I179</f>
        <v>0</v>
      </c>
    </row>
    <row r="180" spans="1:10" ht="33.75" x14ac:dyDescent="0.2">
      <c r="A180" s="2"/>
      <c r="B180" s="79">
        <v>158</v>
      </c>
      <c r="C180" s="79" t="s">
        <v>2487</v>
      </c>
      <c r="D180" s="86" t="s">
        <v>2488</v>
      </c>
      <c r="E180" s="87" t="s">
        <v>2489</v>
      </c>
      <c r="F180" s="127">
        <v>12</v>
      </c>
      <c r="G180" s="13"/>
      <c r="H180" s="52">
        <f t="shared" si="13"/>
        <v>0</v>
      </c>
      <c r="I180" s="13"/>
      <c r="J180" s="52">
        <f t="shared" ref="J180:J243" si="14">H180+I180</f>
        <v>0</v>
      </c>
    </row>
    <row r="181" spans="1:10" ht="34.5" thickBot="1" x14ac:dyDescent="0.25">
      <c r="A181" s="2"/>
      <c r="B181" s="79">
        <v>159</v>
      </c>
      <c r="C181" s="79" t="s">
        <v>2490</v>
      </c>
      <c r="D181" s="86" t="s">
        <v>2491</v>
      </c>
      <c r="E181" s="87" t="s">
        <v>2489</v>
      </c>
      <c r="F181" s="127">
        <v>8</v>
      </c>
      <c r="G181" s="13"/>
      <c r="H181" s="52">
        <f t="shared" si="13"/>
        <v>0</v>
      </c>
      <c r="I181" s="13"/>
      <c r="J181" s="52">
        <f t="shared" si="14"/>
        <v>0</v>
      </c>
    </row>
    <row r="182" spans="1:10" ht="13.5" thickBot="1" x14ac:dyDescent="0.25">
      <c r="A182" s="2"/>
      <c r="B182" s="81"/>
      <c r="C182" s="81"/>
      <c r="D182" s="85" t="s">
        <v>2492</v>
      </c>
      <c r="E182" s="81"/>
      <c r="F182" s="81"/>
      <c r="G182" s="10"/>
      <c r="H182" s="52">
        <f>H183+H200+H206+H213</f>
        <v>0</v>
      </c>
      <c r="I182" s="13"/>
      <c r="J182" s="52">
        <f t="shared" si="14"/>
        <v>0</v>
      </c>
    </row>
    <row r="183" spans="1:10" ht="13.5" thickBot="1" x14ac:dyDescent="0.25">
      <c r="A183" s="2"/>
      <c r="B183" s="81"/>
      <c r="C183" s="81"/>
      <c r="D183" s="85" t="s">
        <v>2493</v>
      </c>
      <c r="E183" s="81"/>
      <c r="F183" s="81"/>
      <c r="G183" s="10"/>
      <c r="H183" s="52">
        <f>SUM(H184:H199)</f>
        <v>0</v>
      </c>
      <c r="I183" s="13"/>
      <c r="J183" s="52">
        <f t="shared" si="14"/>
        <v>0</v>
      </c>
    </row>
    <row r="184" spans="1:10" ht="22.5" x14ac:dyDescent="0.2">
      <c r="A184" s="2"/>
      <c r="B184" s="79">
        <v>160</v>
      </c>
      <c r="C184" s="79" t="s">
        <v>2494</v>
      </c>
      <c r="D184" s="86" t="s">
        <v>2495</v>
      </c>
      <c r="E184" s="87" t="s">
        <v>371</v>
      </c>
      <c r="F184" s="127">
        <v>1</v>
      </c>
      <c r="G184" s="13"/>
      <c r="H184" s="52">
        <f t="shared" si="13"/>
        <v>0</v>
      </c>
      <c r="I184" s="13"/>
      <c r="J184" s="52">
        <f t="shared" si="14"/>
        <v>0</v>
      </c>
    </row>
    <row r="185" spans="1:10" ht="22.5" x14ac:dyDescent="0.2">
      <c r="A185" s="2"/>
      <c r="B185" s="79">
        <v>161</v>
      </c>
      <c r="C185" s="79" t="s">
        <v>2496</v>
      </c>
      <c r="D185" s="86" t="s">
        <v>2497</v>
      </c>
      <c r="E185" s="87" t="s">
        <v>371</v>
      </c>
      <c r="F185" s="127">
        <v>1</v>
      </c>
      <c r="G185" s="13"/>
      <c r="H185" s="52">
        <f t="shared" si="13"/>
        <v>0</v>
      </c>
      <c r="I185" s="13"/>
      <c r="J185" s="52">
        <f t="shared" si="14"/>
        <v>0</v>
      </c>
    </row>
    <row r="186" spans="1:10" ht="56.25" x14ac:dyDescent="0.2">
      <c r="A186" s="2"/>
      <c r="B186" s="79">
        <v>162</v>
      </c>
      <c r="C186" s="79" t="s">
        <v>2496</v>
      </c>
      <c r="D186" s="86" t="s">
        <v>2498</v>
      </c>
      <c r="E186" s="87" t="s">
        <v>371</v>
      </c>
      <c r="F186" s="127">
        <v>2</v>
      </c>
      <c r="G186" s="13"/>
      <c r="H186" s="52">
        <f t="shared" si="13"/>
        <v>0</v>
      </c>
      <c r="I186" s="13"/>
      <c r="J186" s="52">
        <f t="shared" si="14"/>
        <v>0</v>
      </c>
    </row>
    <row r="187" spans="1:10" ht="22.5" x14ac:dyDescent="0.2">
      <c r="A187" s="2"/>
      <c r="B187" s="79">
        <v>163</v>
      </c>
      <c r="C187" s="79" t="s">
        <v>2499</v>
      </c>
      <c r="D187" s="86" t="s">
        <v>2500</v>
      </c>
      <c r="E187" s="87" t="s">
        <v>371</v>
      </c>
      <c r="F187" s="127">
        <v>1</v>
      </c>
      <c r="G187" s="13"/>
      <c r="H187" s="52">
        <f>H189+H190+H191+H192+H193+H194+H195</f>
        <v>0</v>
      </c>
      <c r="I187" s="13"/>
      <c r="J187" s="52">
        <f t="shared" si="14"/>
        <v>0</v>
      </c>
    </row>
    <row r="188" spans="1:10" ht="22.5" x14ac:dyDescent="0.2">
      <c r="A188" s="2"/>
      <c r="B188" s="79">
        <v>164</v>
      </c>
      <c r="C188" s="79" t="s">
        <v>1751</v>
      </c>
      <c r="D188" s="86" t="s">
        <v>2501</v>
      </c>
      <c r="E188" s="87" t="s">
        <v>353</v>
      </c>
      <c r="F188" s="127">
        <v>4</v>
      </c>
      <c r="G188" s="13"/>
      <c r="H188" s="52">
        <f t="shared" si="13"/>
        <v>0</v>
      </c>
      <c r="I188" s="13"/>
      <c r="J188" s="52">
        <f t="shared" si="14"/>
        <v>0</v>
      </c>
    </row>
    <row r="189" spans="1:10" ht="22.5" x14ac:dyDescent="0.2">
      <c r="A189" s="2"/>
      <c r="B189" s="79">
        <v>165</v>
      </c>
      <c r="C189" s="79" t="s">
        <v>1751</v>
      </c>
      <c r="D189" s="86" t="s">
        <v>2502</v>
      </c>
      <c r="E189" s="87" t="s">
        <v>353</v>
      </c>
      <c r="F189" s="127">
        <v>2</v>
      </c>
      <c r="G189" s="13"/>
      <c r="H189" s="52">
        <f t="shared" si="13"/>
        <v>0</v>
      </c>
      <c r="I189" s="13"/>
      <c r="J189" s="52">
        <f t="shared" si="14"/>
        <v>0</v>
      </c>
    </row>
    <row r="190" spans="1:10" ht="22.5" x14ac:dyDescent="0.2">
      <c r="A190" s="2"/>
      <c r="B190" s="79">
        <v>166</v>
      </c>
      <c r="C190" s="79" t="s">
        <v>1751</v>
      </c>
      <c r="D190" s="86" t="s">
        <v>2503</v>
      </c>
      <c r="E190" s="87" t="s">
        <v>353</v>
      </c>
      <c r="F190" s="127">
        <v>1</v>
      </c>
      <c r="G190" s="13"/>
      <c r="H190" s="52">
        <f t="shared" si="13"/>
        <v>0</v>
      </c>
      <c r="I190" s="13"/>
      <c r="J190" s="52">
        <f t="shared" si="14"/>
        <v>0</v>
      </c>
    </row>
    <row r="191" spans="1:10" ht="22.5" x14ac:dyDescent="0.2">
      <c r="A191" s="2"/>
      <c r="B191" s="79">
        <v>167</v>
      </c>
      <c r="C191" s="79" t="s">
        <v>1751</v>
      </c>
      <c r="D191" s="86" t="s">
        <v>2504</v>
      </c>
      <c r="E191" s="87" t="s">
        <v>353</v>
      </c>
      <c r="F191" s="127">
        <v>2</v>
      </c>
      <c r="G191" s="13"/>
      <c r="H191" s="52">
        <f t="shared" si="13"/>
        <v>0</v>
      </c>
      <c r="I191" s="13"/>
      <c r="J191" s="52">
        <f t="shared" si="14"/>
        <v>0</v>
      </c>
    </row>
    <row r="192" spans="1:10" ht="22.5" x14ac:dyDescent="0.2">
      <c r="A192" s="2"/>
      <c r="B192" s="79">
        <v>168</v>
      </c>
      <c r="C192" s="79" t="s">
        <v>2505</v>
      </c>
      <c r="D192" s="86" t="s">
        <v>2506</v>
      </c>
      <c r="E192" s="87" t="s">
        <v>353</v>
      </c>
      <c r="F192" s="127">
        <v>3</v>
      </c>
      <c r="G192" s="13"/>
      <c r="H192" s="52">
        <f t="shared" si="13"/>
        <v>0</v>
      </c>
      <c r="I192" s="13"/>
      <c r="J192" s="52">
        <f t="shared" si="14"/>
        <v>0</v>
      </c>
    </row>
    <row r="193" spans="1:10" ht="22.5" x14ac:dyDescent="0.2">
      <c r="A193" s="2"/>
      <c r="B193" s="79">
        <v>169</v>
      </c>
      <c r="C193" s="79" t="s">
        <v>2507</v>
      </c>
      <c r="D193" s="86" t="s">
        <v>2508</v>
      </c>
      <c r="E193" s="87" t="s">
        <v>371</v>
      </c>
      <c r="F193" s="127">
        <v>1</v>
      </c>
      <c r="G193" s="13"/>
      <c r="H193" s="52">
        <f t="shared" si="13"/>
        <v>0</v>
      </c>
      <c r="I193" s="13"/>
      <c r="J193" s="52">
        <f t="shared" si="14"/>
        <v>0</v>
      </c>
    </row>
    <row r="194" spans="1:10" ht="22.5" x14ac:dyDescent="0.2">
      <c r="A194" s="2"/>
      <c r="B194" s="79">
        <v>170</v>
      </c>
      <c r="C194" s="79" t="s">
        <v>2509</v>
      </c>
      <c r="D194" s="86" t="s">
        <v>2510</v>
      </c>
      <c r="E194" s="87" t="s">
        <v>353</v>
      </c>
      <c r="F194" s="127">
        <v>3</v>
      </c>
      <c r="G194" s="13"/>
      <c r="H194" s="52">
        <f t="shared" si="13"/>
        <v>0</v>
      </c>
      <c r="I194" s="13"/>
      <c r="J194" s="52">
        <f t="shared" si="14"/>
        <v>0</v>
      </c>
    </row>
    <row r="195" spans="1:10" ht="22.5" x14ac:dyDescent="0.2">
      <c r="A195" s="2"/>
      <c r="B195" s="79">
        <v>171</v>
      </c>
      <c r="C195" s="79" t="s">
        <v>2465</v>
      </c>
      <c r="D195" s="86" t="s">
        <v>2511</v>
      </c>
      <c r="E195" s="87" t="s">
        <v>411</v>
      </c>
      <c r="F195" s="127">
        <v>160</v>
      </c>
      <c r="G195" s="13"/>
      <c r="H195" s="52">
        <f t="shared" si="13"/>
        <v>0</v>
      </c>
      <c r="I195" s="13"/>
      <c r="J195" s="52">
        <f t="shared" si="14"/>
        <v>0</v>
      </c>
    </row>
    <row r="196" spans="1:10" ht="22.5" x14ac:dyDescent="0.2">
      <c r="A196" s="2"/>
      <c r="B196" s="79">
        <v>172</v>
      </c>
      <c r="C196" s="79" t="s">
        <v>2465</v>
      </c>
      <c r="D196" s="86" t="s">
        <v>2512</v>
      </c>
      <c r="E196" s="87" t="s">
        <v>411</v>
      </c>
      <c r="F196" s="127">
        <v>80</v>
      </c>
      <c r="G196" s="13"/>
      <c r="H196" s="52">
        <f t="shared" si="13"/>
        <v>0</v>
      </c>
      <c r="I196" s="13"/>
      <c r="J196" s="52">
        <f t="shared" si="14"/>
        <v>0</v>
      </c>
    </row>
    <row r="197" spans="1:10" ht="22.5" x14ac:dyDescent="0.2">
      <c r="A197" s="2"/>
      <c r="B197" s="79">
        <v>173</v>
      </c>
      <c r="C197" s="79" t="s">
        <v>2465</v>
      </c>
      <c r="D197" s="86" t="s">
        <v>2513</v>
      </c>
      <c r="E197" s="87" t="s">
        <v>411</v>
      </c>
      <c r="F197" s="127">
        <v>40</v>
      </c>
      <c r="G197" s="13"/>
      <c r="H197" s="52">
        <f t="shared" si="13"/>
        <v>0</v>
      </c>
      <c r="I197" s="13"/>
      <c r="J197" s="52">
        <f t="shared" si="14"/>
        <v>0</v>
      </c>
    </row>
    <row r="198" spans="1:10" ht="22.5" x14ac:dyDescent="0.2">
      <c r="A198" s="2"/>
      <c r="B198" s="79">
        <v>174</v>
      </c>
      <c r="C198" s="79" t="s">
        <v>2465</v>
      </c>
      <c r="D198" s="86" t="s">
        <v>2514</v>
      </c>
      <c r="E198" s="87" t="s">
        <v>411</v>
      </c>
      <c r="F198" s="127">
        <v>80</v>
      </c>
      <c r="G198" s="13"/>
      <c r="H198" s="52">
        <f t="shared" si="13"/>
        <v>0</v>
      </c>
      <c r="I198" s="13"/>
      <c r="J198" s="52">
        <f t="shared" si="14"/>
        <v>0</v>
      </c>
    </row>
    <row r="199" spans="1:10" ht="34.5" thickBot="1" x14ac:dyDescent="0.25">
      <c r="A199" s="2"/>
      <c r="B199" s="79">
        <v>175</v>
      </c>
      <c r="C199" s="79" t="s">
        <v>1840</v>
      </c>
      <c r="D199" s="86" t="s">
        <v>2515</v>
      </c>
      <c r="E199" s="87" t="s">
        <v>371</v>
      </c>
      <c r="F199" s="127">
        <v>1</v>
      </c>
      <c r="G199" s="13"/>
      <c r="H199" s="52">
        <f t="shared" si="13"/>
        <v>0</v>
      </c>
      <c r="I199" s="13"/>
      <c r="J199" s="52">
        <f t="shared" si="14"/>
        <v>0</v>
      </c>
    </row>
    <row r="200" spans="1:10" ht="13.5" thickBot="1" x14ac:dyDescent="0.25">
      <c r="A200" s="2"/>
      <c r="B200" s="81"/>
      <c r="C200" s="81"/>
      <c r="D200" s="85" t="s">
        <v>2516</v>
      </c>
      <c r="E200" s="81"/>
      <c r="F200" s="81"/>
      <c r="G200" s="10"/>
      <c r="H200" s="52">
        <f>SUM(H201:H205)</f>
        <v>0</v>
      </c>
      <c r="I200" s="13"/>
      <c r="J200" s="52">
        <f t="shared" si="14"/>
        <v>0</v>
      </c>
    </row>
    <row r="201" spans="1:10" ht="22.5" x14ac:dyDescent="0.2">
      <c r="A201" s="2"/>
      <c r="B201" s="79">
        <v>176</v>
      </c>
      <c r="C201" s="79" t="s">
        <v>2517</v>
      </c>
      <c r="D201" s="86" t="s">
        <v>2518</v>
      </c>
      <c r="E201" s="87" t="s">
        <v>353</v>
      </c>
      <c r="F201" s="127">
        <v>2</v>
      </c>
      <c r="G201" s="13"/>
      <c r="H201" s="52">
        <f t="shared" si="13"/>
        <v>0</v>
      </c>
      <c r="I201" s="13"/>
      <c r="J201" s="52">
        <f t="shared" si="14"/>
        <v>0</v>
      </c>
    </row>
    <row r="202" spans="1:10" ht="22.5" x14ac:dyDescent="0.2">
      <c r="A202" s="2"/>
      <c r="B202" s="79">
        <v>177</v>
      </c>
      <c r="C202" s="79" t="s">
        <v>2517</v>
      </c>
      <c r="D202" s="86" t="s">
        <v>2519</v>
      </c>
      <c r="E202" s="87" t="s">
        <v>353</v>
      </c>
      <c r="F202" s="127">
        <v>9</v>
      </c>
      <c r="G202" s="13"/>
      <c r="H202" s="52">
        <f t="shared" si="13"/>
        <v>0</v>
      </c>
      <c r="I202" s="13"/>
      <c r="J202" s="52">
        <f t="shared" si="14"/>
        <v>0</v>
      </c>
    </row>
    <row r="203" spans="1:10" ht="22.5" x14ac:dyDescent="0.2">
      <c r="A203" s="2"/>
      <c r="B203" s="79">
        <v>178</v>
      </c>
      <c r="C203" s="79" t="s">
        <v>2465</v>
      </c>
      <c r="D203" s="86" t="s">
        <v>2520</v>
      </c>
      <c r="E203" s="87" t="s">
        <v>411</v>
      </c>
      <c r="F203" s="127">
        <v>660</v>
      </c>
      <c r="G203" s="13"/>
      <c r="H203" s="57">
        <f t="shared" si="13"/>
        <v>0</v>
      </c>
      <c r="I203" s="13"/>
      <c r="J203" s="57">
        <f t="shared" si="14"/>
        <v>0</v>
      </c>
    </row>
    <row r="204" spans="1:10" ht="22.5" x14ac:dyDescent="0.2">
      <c r="A204" s="2"/>
      <c r="B204" s="79">
        <v>179</v>
      </c>
      <c r="C204" s="79" t="s">
        <v>2494</v>
      </c>
      <c r="D204" s="86" t="s">
        <v>2521</v>
      </c>
      <c r="E204" s="87" t="s">
        <v>371</v>
      </c>
      <c r="F204" s="127">
        <v>1</v>
      </c>
      <c r="G204" s="13"/>
      <c r="H204" s="57">
        <f>F204*G204*22</f>
        <v>0</v>
      </c>
      <c r="I204" s="13"/>
      <c r="J204" s="57">
        <f t="shared" si="14"/>
        <v>0</v>
      </c>
    </row>
    <row r="205" spans="1:10" ht="23.25" thickBot="1" x14ac:dyDescent="0.25">
      <c r="A205" s="2"/>
      <c r="B205" s="79">
        <v>180</v>
      </c>
      <c r="C205" s="79" t="s">
        <v>2522</v>
      </c>
      <c r="D205" s="86" t="s">
        <v>2523</v>
      </c>
      <c r="E205" s="87" t="s">
        <v>353</v>
      </c>
      <c r="F205" s="127">
        <v>11</v>
      </c>
      <c r="G205" s="13"/>
      <c r="H205" s="52">
        <f t="shared" ref="H205" si="15">F205*G205</f>
        <v>0</v>
      </c>
      <c r="I205" s="13"/>
      <c r="J205" s="52">
        <f t="shared" si="14"/>
        <v>0</v>
      </c>
    </row>
    <row r="206" spans="1:10" ht="13.5" thickBot="1" x14ac:dyDescent="0.25">
      <c r="A206" s="2"/>
      <c r="B206" s="81"/>
      <c r="C206" s="81"/>
      <c r="D206" s="85" t="s">
        <v>2524</v>
      </c>
      <c r="E206" s="81"/>
      <c r="F206" s="81"/>
      <c r="G206" s="10"/>
      <c r="H206" s="52">
        <f>SUM(H207:H212)</f>
        <v>0</v>
      </c>
      <c r="I206" s="13"/>
      <c r="J206" s="52">
        <f t="shared" si="14"/>
        <v>0</v>
      </c>
    </row>
    <row r="207" spans="1:10" ht="22.5" x14ac:dyDescent="0.2">
      <c r="A207" s="2"/>
      <c r="B207" s="79">
        <v>181</v>
      </c>
      <c r="C207" s="79" t="s">
        <v>2525</v>
      </c>
      <c r="D207" s="86" t="s">
        <v>2526</v>
      </c>
      <c r="E207" s="87" t="s">
        <v>353</v>
      </c>
      <c r="F207" s="127">
        <v>3</v>
      </c>
      <c r="G207" s="13"/>
      <c r="H207" s="52">
        <f t="shared" ref="H207:H211" si="16">F207*G207</f>
        <v>0</v>
      </c>
      <c r="I207" s="13"/>
      <c r="J207" s="52">
        <f t="shared" si="14"/>
        <v>0</v>
      </c>
    </row>
    <row r="208" spans="1:10" ht="22.5" x14ac:dyDescent="0.2">
      <c r="A208" s="2"/>
      <c r="B208" s="79">
        <v>182</v>
      </c>
      <c r="C208" s="79" t="s">
        <v>2459</v>
      </c>
      <c r="D208" s="86" t="s">
        <v>2527</v>
      </c>
      <c r="E208" s="87" t="s">
        <v>353</v>
      </c>
      <c r="F208" s="127">
        <v>3</v>
      </c>
      <c r="G208" s="13"/>
      <c r="H208" s="52">
        <f t="shared" si="16"/>
        <v>0</v>
      </c>
      <c r="I208" s="13"/>
      <c r="J208" s="52">
        <f t="shared" si="14"/>
        <v>0</v>
      </c>
    </row>
    <row r="209" spans="1:10" ht="22.5" x14ac:dyDescent="0.2">
      <c r="A209" s="2"/>
      <c r="B209" s="79">
        <v>183</v>
      </c>
      <c r="C209" s="79" t="s">
        <v>2528</v>
      </c>
      <c r="D209" s="86" t="s">
        <v>2529</v>
      </c>
      <c r="E209" s="87" t="s">
        <v>353</v>
      </c>
      <c r="F209" s="127">
        <v>4</v>
      </c>
      <c r="G209" s="13"/>
      <c r="H209" s="52">
        <f t="shared" si="16"/>
        <v>0</v>
      </c>
      <c r="I209" s="13"/>
      <c r="J209" s="52">
        <f t="shared" si="14"/>
        <v>0</v>
      </c>
    </row>
    <row r="210" spans="1:10" ht="22.5" x14ac:dyDescent="0.2">
      <c r="A210" s="2"/>
      <c r="B210" s="79">
        <v>184</v>
      </c>
      <c r="C210" s="79" t="s">
        <v>2465</v>
      </c>
      <c r="D210" s="86" t="s">
        <v>2511</v>
      </c>
      <c r="E210" s="87" t="s">
        <v>411</v>
      </c>
      <c r="F210" s="127">
        <v>240</v>
      </c>
      <c r="G210" s="13"/>
      <c r="H210" s="52">
        <f t="shared" si="16"/>
        <v>0</v>
      </c>
      <c r="I210" s="13"/>
      <c r="J210" s="52">
        <f t="shared" si="14"/>
        <v>0</v>
      </c>
    </row>
    <row r="211" spans="1:10" ht="22.5" x14ac:dyDescent="0.2">
      <c r="A211" s="2"/>
      <c r="B211" s="79">
        <v>185</v>
      </c>
      <c r="C211" s="79" t="s">
        <v>2530</v>
      </c>
      <c r="D211" s="86" t="s">
        <v>2531</v>
      </c>
      <c r="E211" s="87" t="s">
        <v>371</v>
      </c>
      <c r="F211" s="127">
        <v>1</v>
      </c>
      <c r="G211" s="13"/>
      <c r="H211" s="52">
        <f t="shared" si="16"/>
        <v>0</v>
      </c>
      <c r="I211" s="13"/>
      <c r="J211" s="52">
        <f t="shared" si="14"/>
        <v>0</v>
      </c>
    </row>
    <row r="212" spans="1:10" ht="23.25" thickBot="1" x14ac:dyDescent="0.25">
      <c r="A212" s="2"/>
      <c r="B212" s="79">
        <v>186</v>
      </c>
      <c r="C212" s="79" t="s">
        <v>2532</v>
      </c>
      <c r="D212" s="86" t="s">
        <v>2533</v>
      </c>
      <c r="E212" s="87" t="s">
        <v>2475</v>
      </c>
      <c r="F212" s="127">
        <v>4</v>
      </c>
      <c r="G212" s="13"/>
      <c r="H212" s="52">
        <f>F212*G212*22</f>
        <v>0</v>
      </c>
      <c r="I212" s="13"/>
      <c r="J212" s="52">
        <f t="shared" si="14"/>
        <v>0</v>
      </c>
    </row>
    <row r="213" spans="1:10" ht="13.5" thickBot="1" x14ac:dyDescent="0.25">
      <c r="A213" s="2"/>
      <c r="B213" s="81"/>
      <c r="C213" s="81"/>
      <c r="D213" s="85" t="s">
        <v>2534</v>
      </c>
      <c r="E213" s="81"/>
      <c r="F213" s="81"/>
      <c r="G213" s="10"/>
      <c r="H213" s="52">
        <f>SUM(H214:H224)</f>
        <v>0</v>
      </c>
      <c r="I213" s="13"/>
      <c r="J213" s="52">
        <f t="shared" si="14"/>
        <v>0</v>
      </c>
    </row>
    <row r="214" spans="1:10" ht="22.5" x14ac:dyDescent="0.2">
      <c r="A214" s="2"/>
      <c r="B214" s="79">
        <v>187</v>
      </c>
      <c r="C214" s="79" t="s">
        <v>2535</v>
      </c>
      <c r="D214" s="86" t="s">
        <v>2536</v>
      </c>
      <c r="E214" s="87" t="s">
        <v>371</v>
      </c>
      <c r="F214" s="127">
        <v>1</v>
      </c>
      <c r="G214" s="13"/>
      <c r="H214" s="52">
        <f>F214*G214</f>
        <v>0</v>
      </c>
      <c r="I214" s="13"/>
      <c r="J214" s="52">
        <f t="shared" si="14"/>
        <v>0</v>
      </c>
    </row>
    <row r="215" spans="1:10" ht="22.5" x14ac:dyDescent="0.2">
      <c r="A215" s="2"/>
      <c r="B215" s="79">
        <v>188</v>
      </c>
      <c r="C215" s="79" t="s">
        <v>2505</v>
      </c>
      <c r="D215" s="86" t="s">
        <v>2537</v>
      </c>
      <c r="E215" s="87" t="s">
        <v>353</v>
      </c>
      <c r="F215" s="127">
        <v>10</v>
      </c>
      <c r="G215" s="13"/>
      <c r="H215" s="52">
        <f>H216</f>
        <v>0</v>
      </c>
      <c r="I215" s="13"/>
      <c r="J215" s="52">
        <f t="shared" si="14"/>
        <v>0</v>
      </c>
    </row>
    <row r="216" spans="1:10" ht="22.5" x14ac:dyDescent="0.2">
      <c r="A216" s="2"/>
      <c r="B216" s="79">
        <v>189</v>
      </c>
      <c r="C216" s="79" t="s">
        <v>2538</v>
      </c>
      <c r="D216" s="86" t="s">
        <v>2539</v>
      </c>
      <c r="E216" s="87" t="s">
        <v>353</v>
      </c>
      <c r="F216" s="127">
        <v>3</v>
      </c>
      <c r="G216" s="13"/>
      <c r="H216" s="52">
        <f>F216*G216</f>
        <v>0</v>
      </c>
      <c r="I216" s="13"/>
      <c r="J216" s="52">
        <f t="shared" si="14"/>
        <v>0</v>
      </c>
    </row>
    <row r="217" spans="1:10" ht="22.5" x14ac:dyDescent="0.2">
      <c r="A217" s="2"/>
      <c r="B217" s="79">
        <v>190</v>
      </c>
      <c r="C217" s="79" t="s">
        <v>2540</v>
      </c>
      <c r="D217" s="86" t="s">
        <v>2541</v>
      </c>
      <c r="E217" s="87" t="s">
        <v>353</v>
      </c>
      <c r="F217" s="127">
        <v>2</v>
      </c>
      <c r="G217" s="13"/>
      <c r="H217" s="52">
        <f>H218</f>
        <v>0</v>
      </c>
      <c r="I217" s="13"/>
      <c r="J217" s="52">
        <f t="shared" si="14"/>
        <v>0</v>
      </c>
    </row>
    <row r="218" spans="1:10" ht="22.5" x14ac:dyDescent="0.2">
      <c r="A218" s="2"/>
      <c r="B218" s="79">
        <v>191</v>
      </c>
      <c r="C218" s="79" t="s">
        <v>2542</v>
      </c>
      <c r="D218" s="86" t="s">
        <v>2543</v>
      </c>
      <c r="E218" s="87" t="s">
        <v>353</v>
      </c>
      <c r="F218" s="127">
        <v>2</v>
      </c>
      <c r="G218" s="13"/>
      <c r="H218" s="52">
        <f>F218*G218</f>
        <v>0</v>
      </c>
      <c r="I218" s="13"/>
      <c r="J218" s="52">
        <f t="shared" si="14"/>
        <v>0</v>
      </c>
    </row>
    <row r="219" spans="1:10" ht="22.5" x14ac:dyDescent="0.2">
      <c r="A219" s="2"/>
      <c r="B219" s="79">
        <v>192</v>
      </c>
      <c r="C219" s="79" t="s">
        <v>2544</v>
      </c>
      <c r="D219" s="86" t="s">
        <v>2545</v>
      </c>
      <c r="E219" s="87" t="s">
        <v>353</v>
      </c>
      <c r="F219" s="127">
        <v>1</v>
      </c>
      <c r="G219" s="13"/>
      <c r="H219" s="57">
        <f>F219*G219</f>
        <v>0</v>
      </c>
      <c r="I219" s="13"/>
      <c r="J219" s="57">
        <f t="shared" si="14"/>
        <v>0</v>
      </c>
    </row>
    <row r="220" spans="1:10" ht="22.5" x14ac:dyDescent="0.2">
      <c r="A220" s="2"/>
      <c r="B220" s="79">
        <v>193</v>
      </c>
      <c r="C220" s="79" t="s">
        <v>2546</v>
      </c>
      <c r="D220" s="86" t="s">
        <v>2547</v>
      </c>
      <c r="E220" s="87" t="s">
        <v>353</v>
      </c>
      <c r="F220" s="127">
        <v>4</v>
      </c>
      <c r="G220" s="13"/>
      <c r="H220" s="57">
        <f>F220*G220</f>
        <v>0</v>
      </c>
      <c r="I220" s="13"/>
      <c r="J220" s="57">
        <f t="shared" si="14"/>
        <v>0</v>
      </c>
    </row>
    <row r="221" spans="1:10" ht="22.5" x14ac:dyDescent="0.2">
      <c r="A221" s="2"/>
      <c r="B221" s="79">
        <v>194</v>
      </c>
      <c r="C221" s="79" t="s">
        <v>2465</v>
      </c>
      <c r="D221" s="86" t="s">
        <v>2548</v>
      </c>
      <c r="E221" s="87" t="s">
        <v>411</v>
      </c>
      <c r="F221" s="127">
        <v>100</v>
      </c>
      <c r="G221" s="13"/>
      <c r="H221" s="57">
        <f>F221*G221</f>
        <v>0</v>
      </c>
      <c r="I221" s="13"/>
      <c r="J221" s="52">
        <f t="shared" si="14"/>
        <v>0</v>
      </c>
    </row>
    <row r="222" spans="1:10" ht="22.5" x14ac:dyDescent="0.2">
      <c r="A222" s="2"/>
      <c r="B222" s="79">
        <v>195</v>
      </c>
      <c r="C222" s="79" t="s">
        <v>2465</v>
      </c>
      <c r="D222" s="86" t="s">
        <v>2549</v>
      </c>
      <c r="E222" s="87" t="s">
        <v>411</v>
      </c>
      <c r="F222" s="127">
        <v>190</v>
      </c>
      <c r="G222" s="13"/>
      <c r="H222" s="57">
        <f>F222*G222</f>
        <v>0</v>
      </c>
      <c r="I222" s="13"/>
      <c r="J222" s="52">
        <f t="shared" si="14"/>
        <v>0</v>
      </c>
    </row>
    <row r="223" spans="1:10" ht="22.5" x14ac:dyDescent="0.2">
      <c r="A223" s="2"/>
      <c r="B223" s="79">
        <v>196</v>
      </c>
      <c r="C223" s="79" t="s">
        <v>2465</v>
      </c>
      <c r="D223" s="86" t="s">
        <v>2550</v>
      </c>
      <c r="E223" s="87" t="s">
        <v>411</v>
      </c>
      <c r="F223" s="127">
        <v>120</v>
      </c>
      <c r="G223" s="13"/>
      <c r="H223" s="52">
        <f t="shared" ref="H223:H234" si="17">F223*G223</f>
        <v>0</v>
      </c>
      <c r="I223" s="13"/>
      <c r="J223" s="52">
        <f t="shared" si="14"/>
        <v>0</v>
      </c>
    </row>
    <row r="224" spans="1:10" ht="34.5" thickBot="1" x14ac:dyDescent="0.25">
      <c r="A224" s="2"/>
      <c r="B224" s="79">
        <v>197</v>
      </c>
      <c r="C224" s="226" t="s">
        <v>1840</v>
      </c>
      <c r="D224" s="227" t="s">
        <v>2515</v>
      </c>
      <c r="E224" s="228" t="s">
        <v>371</v>
      </c>
      <c r="F224" s="229">
        <v>1</v>
      </c>
      <c r="G224" s="13"/>
      <c r="H224" s="52">
        <f t="shared" si="17"/>
        <v>0</v>
      </c>
      <c r="I224" s="13"/>
      <c r="J224" s="52">
        <f t="shared" si="14"/>
        <v>0</v>
      </c>
    </row>
    <row r="225" spans="1:10" ht="13.5" thickBot="1" x14ac:dyDescent="0.25">
      <c r="A225" s="2"/>
      <c r="B225" s="142"/>
      <c r="C225" s="142"/>
      <c r="D225" s="140" t="s">
        <v>2551</v>
      </c>
      <c r="E225" s="142"/>
      <c r="F225" s="143"/>
      <c r="G225" s="10"/>
      <c r="H225" s="52">
        <f>SUM(H226:H234)</f>
        <v>0</v>
      </c>
      <c r="I225" s="13"/>
      <c r="J225" s="52">
        <f t="shared" si="14"/>
        <v>0</v>
      </c>
    </row>
    <row r="226" spans="1:10" ht="22.5" x14ac:dyDescent="0.2">
      <c r="A226" s="2"/>
      <c r="B226" s="130">
        <v>198</v>
      </c>
      <c r="C226" s="79" t="s">
        <v>1709</v>
      </c>
      <c r="D226" s="86" t="s">
        <v>1710</v>
      </c>
      <c r="E226" s="87" t="s">
        <v>438</v>
      </c>
      <c r="F226" s="127">
        <v>78.400000000000006</v>
      </c>
      <c r="G226" s="13"/>
      <c r="H226" s="52">
        <f t="shared" si="17"/>
        <v>0</v>
      </c>
      <c r="I226" s="13"/>
      <c r="J226" s="52">
        <f t="shared" si="14"/>
        <v>0</v>
      </c>
    </row>
    <row r="227" spans="1:10" ht="22.5" x14ac:dyDescent="0.2">
      <c r="A227" s="2"/>
      <c r="B227" s="130">
        <v>199</v>
      </c>
      <c r="C227" s="79" t="s">
        <v>1711</v>
      </c>
      <c r="D227" s="86" t="s">
        <v>1712</v>
      </c>
      <c r="E227" s="87" t="s">
        <v>438</v>
      </c>
      <c r="F227" s="127">
        <v>58.8</v>
      </c>
      <c r="G227" s="13"/>
      <c r="H227" s="52">
        <f t="shared" si="17"/>
        <v>0</v>
      </c>
      <c r="I227" s="13"/>
      <c r="J227" s="52">
        <f t="shared" si="14"/>
        <v>0</v>
      </c>
    </row>
    <row r="228" spans="1:10" ht="22.5" x14ac:dyDescent="0.2">
      <c r="A228" s="2"/>
      <c r="B228" s="130">
        <v>200</v>
      </c>
      <c r="C228" s="79" t="s">
        <v>1713</v>
      </c>
      <c r="D228" s="86" t="s">
        <v>1714</v>
      </c>
      <c r="E228" s="87" t="s">
        <v>411</v>
      </c>
      <c r="F228" s="127">
        <v>490</v>
      </c>
      <c r="G228" s="13"/>
      <c r="H228" s="52">
        <f t="shared" si="17"/>
        <v>0</v>
      </c>
      <c r="I228" s="13"/>
      <c r="J228" s="52">
        <f t="shared" si="14"/>
        <v>0</v>
      </c>
    </row>
    <row r="229" spans="1:10" ht="22.5" x14ac:dyDescent="0.2">
      <c r="A229" s="2"/>
      <c r="B229" s="130">
        <v>201</v>
      </c>
      <c r="C229" s="79" t="s">
        <v>1715</v>
      </c>
      <c r="D229" s="86" t="s">
        <v>1771</v>
      </c>
      <c r="E229" s="87" t="s">
        <v>411</v>
      </c>
      <c r="F229" s="127">
        <v>12</v>
      </c>
      <c r="G229" s="13"/>
      <c r="H229" s="52">
        <f t="shared" si="17"/>
        <v>0</v>
      </c>
      <c r="I229" s="13"/>
      <c r="J229" s="52">
        <f t="shared" si="14"/>
        <v>0</v>
      </c>
    </row>
    <row r="230" spans="1:10" ht="22.5" x14ac:dyDescent="0.2">
      <c r="A230" s="2"/>
      <c r="B230" s="130">
        <v>202</v>
      </c>
      <c r="C230" s="79" t="s">
        <v>1715</v>
      </c>
      <c r="D230" s="86" t="s">
        <v>1716</v>
      </c>
      <c r="E230" s="87" t="s">
        <v>411</v>
      </c>
      <c r="F230" s="127">
        <v>10</v>
      </c>
      <c r="G230" s="13"/>
      <c r="H230" s="52">
        <f t="shared" si="17"/>
        <v>0</v>
      </c>
      <c r="I230" s="13"/>
      <c r="J230" s="52">
        <f t="shared" si="14"/>
        <v>0</v>
      </c>
    </row>
    <row r="231" spans="1:10" ht="22.5" x14ac:dyDescent="0.2">
      <c r="A231" s="2"/>
      <c r="B231" s="130">
        <v>203</v>
      </c>
      <c r="C231" s="79" t="s">
        <v>1717</v>
      </c>
      <c r="D231" s="86" t="s">
        <v>2552</v>
      </c>
      <c r="E231" s="87" t="s">
        <v>411</v>
      </c>
      <c r="F231" s="127">
        <v>245</v>
      </c>
      <c r="G231" s="13"/>
      <c r="H231" s="52">
        <f t="shared" si="17"/>
        <v>0</v>
      </c>
      <c r="I231" s="13"/>
      <c r="J231" s="52">
        <f t="shared" si="14"/>
        <v>0</v>
      </c>
    </row>
    <row r="232" spans="1:10" ht="22.5" x14ac:dyDescent="0.2">
      <c r="A232" s="2"/>
      <c r="B232" s="130">
        <v>204</v>
      </c>
      <c r="C232" s="79" t="s">
        <v>1719</v>
      </c>
      <c r="D232" s="86" t="s">
        <v>1863</v>
      </c>
      <c r="E232" s="87" t="s">
        <v>411</v>
      </c>
      <c r="F232" s="127">
        <v>22</v>
      </c>
      <c r="G232" s="13"/>
      <c r="H232" s="52">
        <f t="shared" si="17"/>
        <v>0</v>
      </c>
      <c r="I232" s="13"/>
      <c r="J232" s="52">
        <f t="shared" si="14"/>
        <v>0</v>
      </c>
    </row>
    <row r="233" spans="1:10" ht="33.75" x14ac:dyDescent="0.2">
      <c r="A233" s="2"/>
      <c r="B233" s="130">
        <v>205</v>
      </c>
      <c r="C233" s="79" t="s">
        <v>1721</v>
      </c>
      <c r="D233" s="86" t="s">
        <v>2553</v>
      </c>
      <c r="E233" s="87" t="s">
        <v>353</v>
      </c>
      <c r="F233" s="127">
        <v>2</v>
      </c>
      <c r="G233" s="13"/>
      <c r="H233" s="52">
        <f t="shared" si="17"/>
        <v>0</v>
      </c>
      <c r="I233" s="13"/>
      <c r="J233" s="52">
        <f t="shared" si="14"/>
        <v>0</v>
      </c>
    </row>
    <row r="234" spans="1:10" ht="23.25" thickBot="1" x14ac:dyDescent="0.25">
      <c r="A234" s="2"/>
      <c r="B234" s="130">
        <v>206</v>
      </c>
      <c r="C234" s="79" t="s">
        <v>1723</v>
      </c>
      <c r="D234" s="86" t="s">
        <v>1724</v>
      </c>
      <c r="E234" s="87" t="s">
        <v>1725</v>
      </c>
      <c r="F234" s="127">
        <v>2</v>
      </c>
      <c r="G234" s="13"/>
      <c r="H234" s="52">
        <f t="shared" si="17"/>
        <v>0</v>
      </c>
      <c r="I234" s="13"/>
      <c r="J234" s="52">
        <f t="shared" si="14"/>
        <v>0</v>
      </c>
    </row>
    <row r="235" spans="1:10" ht="13.5" thickBot="1" x14ac:dyDescent="0.25">
      <c r="A235" s="2"/>
      <c r="B235" s="142"/>
      <c r="C235" s="143"/>
      <c r="D235" s="140" t="s">
        <v>2554</v>
      </c>
      <c r="E235" s="142"/>
      <c r="F235" s="143"/>
      <c r="G235" s="10"/>
      <c r="H235" s="52">
        <f>H236+H260+H275</f>
        <v>0</v>
      </c>
      <c r="I235" s="13"/>
      <c r="J235" s="52">
        <f t="shared" si="14"/>
        <v>0</v>
      </c>
    </row>
    <row r="236" spans="1:10" ht="13.5" thickBot="1" x14ac:dyDescent="0.25">
      <c r="A236" s="2"/>
      <c r="B236" s="142"/>
      <c r="C236" s="142"/>
      <c r="D236" s="140" t="s">
        <v>2656</v>
      </c>
      <c r="E236" s="142"/>
      <c r="F236" s="143"/>
      <c r="G236" s="10"/>
      <c r="H236" s="52">
        <f>SUM(H237:H259)</f>
        <v>0</v>
      </c>
      <c r="I236" s="13"/>
      <c r="J236" s="52">
        <f t="shared" si="14"/>
        <v>0</v>
      </c>
    </row>
    <row r="237" spans="1:10" ht="22.5" x14ac:dyDescent="0.2">
      <c r="A237" s="2"/>
      <c r="B237" s="130" t="s">
        <v>2184</v>
      </c>
      <c r="C237" s="79" t="s">
        <v>2556</v>
      </c>
      <c r="D237" s="86" t="s">
        <v>2557</v>
      </c>
      <c r="E237" s="87" t="s">
        <v>411</v>
      </c>
      <c r="F237" s="127">
        <v>10.3</v>
      </c>
      <c r="G237" s="13"/>
      <c r="H237" s="52">
        <f t="shared" ref="H237:H259" si="18">F237*G237</f>
        <v>0</v>
      </c>
      <c r="I237" s="13"/>
      <c r="J237" s="52">
        <f t="shared" si="14"/>
        <v>0</v>
      </c>
    </row>
    <row r="238" spans="1:10" ht="22.5" x14ac:dyDescent="0.2">
      <c r="A238" s="2"/>
      <c r="B238" s="130" t="s">
        <v>2185</v>
      </c>
      <c r="C238" s="79" t="s">
        <v>2558</v>
      </c>
      <c r="D238" s="86" t="s">
        <v>2559</v>
      </c>
      <c r="E238" s="87" t="s">
        <v>411</v>
      </c>
      <c r="F238" s="127">
        <v>9.1999999999999993</v>
      </c>
      <c r="G238" s="13"/>
      <c r="H238" s="52">
        <f t="shared" si="18"/>
        <v>0</v>
      </c>
      <c r="I238" s="13"/>
      <c r="J238" s="52">
        <f t="shared" si="14"/>
        <v>0</v>
      </c>
    </row>
    <row r="239" spans="1:10" ht="22.5" x14ac:dyDescent="0.2">
      <c r="A239" s="2"/>
      <c r="B239" s="130" t="s">
        <v>2186</v>
      </c>
      <c r="C239" s="79" t="s">
        <v>2560</v>
      </c>
      <c r="D239" s="86" t="s">
        <v>2561</v>
      </c>
      <c r="E239" s="87" t="s">
        <v>411</v>
      </c>
      <c r="F239" s="127">
        <v>7</v>
      </c>
      <c r="G239" s="13"/>
      <c r="H239" s="52">
        <f t="shared" si="18"/>
        <v>0</v>
      </c>
      <c r="I239" s="13"/>
      <c r="J239" s="52">
        <f t="shared" si="14"/>
        <v>0</v>
      </c>
    </row>
    <row r="240" spans="1:10" ht="22.5" x14ac:dyDescent="0.2">
      <c r="A240" s="2"/>
      <c r="B240" s="130" t="s">
        <v>2187</v>
      </c>
      <c r="C240" s="79" t="s">
        <v>2560</v>
      </c>
      <c r="D240" s="86" t="s">
        <v>2562</v>
      </c>
      <c r="E240" s="87" t="s">
        <v>411</v>
      </c>
      <c r="F240" s="127">
        <v>2.6</v>
      </c>
      <c r="G240" s="13"/>
      <c r="H240" s="52">
        <f t="shared" si="18"/>
        <v>0</v>
      </c>
      <c r="I240" s="13"/>
      <c r="J240" s="52">
        <f t="shared" si="14"/>
        <v>0</v>
      </c>
    </row>
    <row r="241" spans="1:10" ht="22.5" x14ac:dyDescent="0.2">
      <c r="A241" s="2"/>
      <c r="B241" s="130" t="s">
        <v>2188</v>
      </c>
      <c r="C241" s="79" t="s">
        <v>2563</v>
      </c>
      <c r="D241" s="86" t="s">
        <v>2564</v>
      </c>
      <c r="E241" s="87" t="s">
        <v>353</v>
      </c>
      <c r="F241" s="127">
        <v>2</v>
      </c>
      <c r="G241" s="13"/>
      <c r="H241" s="52">
        <f t="shared" si="18"/>
        <v>0</v>
      </c>
      <c r="I241" s="13"/>
      <c r="J241" s="52">
        <f t="shared" si="14"/>
        <v>0</v>
      </c>
    </row>
    <row r="242" spans="1:10" ht="22.5" x14ac:dyDescent="0.2">
      <c r="A242" s="2"/>
      <c r="B242" s="130" t="s">
        <v>2189</v>
      </c>
      <c r="C242" s="79" t="s">
        <v>1976</v>
      </c>
      <c r="D242" s="86" t="s">
        <v>2341</v>
      </c>
      <c r="E242" s="87" t="s">
        <v>353</v>
      </c>
      <c r="F242" s="127">
        <v>1</v>
      </c>
      <c r="G242" s="13"/>
      <c r="H242" s="52">
        <f t="shared" si="18"/>
        <v>0</v>
      </c>
      <c r="I242" s="13"/>
      <c r="J242" s="52">
        <f t="shared" si="14"/>
        <v>0</v>
      </c>
    </row>
    <row r="243" spans="1:10" ht="22.5" x14ac:dyDescent="0.2">
      <c r="A243" s="2"/>
      <c r="B243" s="130" t="s">
        <v>2190</v>
      </c>
      <c r="C243" s="79" t="s">
        <v>1983</v>
      </c>
      <c r="D243" s="86" t="s">
        <v>2342</v>
      </c>
      <c r="E243" s="87" t="s">
        <v>353</v>
      </c>
      <c r="F243" s="127">
        <v>2</v>
      </c>
      <c r="G243" s="13"/>
      <c r="H243" s="52">
        <f t="shared" si="18"/>
        <v>0</v>
      </c>
      <c r="I243" s="13"/>
      <c r="J243" s="52">
        <f t="shared" si="14"/>
        <v>0</v>
      </c>
    </row>
    <row r="244" spans="1:10" ht="22.5" x14ac:dyDescent="0.2">
      <c r="A244" s="2"/>
      <c r="B244" s="130" t="s">
        <v>2191</v>
      </c>
      <c r="C244" s="79" t="s">
        <v>2565</v>
      </c>
      <c r="D244" s="86" t="s">
        <v>2566</v>
      </c>
      <c r="E244" s="87" t="s">
        <v>353</v>
      </c>
      <c r="F244" s="127">
        <v>3</v>
      </c>
      <c r="G244" s="13"/>
      <c r="H244" s="52">
        <f t="shared" si="18"/>
        <v>0</v>
      </c>
      <c r="I244" s="13"/>
      <c r="J244" s="52">
        <f t="shared" ref="J244:J324" si="19">H244+I244</f>
        <v>0</v>
      </c>
    </row>
    <row r="245" spans="1:10" ht="22.5" x14ac:dyDescent="0.2">
      <c r="A245" s="2"/>
      <c r="B245" s="130" t="s">
        <v>2192</v>
      </c>
      <c r="C245" s="79" t="s">
        <v>2567</v>
      </c>
      <c r="D245" s="86" t="s">
        <v>2568</v>
      </c>
      <c r="E245" s="87" t="s">
        <v>353</v>
      </c>
      <c r="F245" s="127">
        <v>2</v>
      </c>
      <c r="G245" s="13"/>
      <c r="H245" s="52">
        <f t="shared" si="18"/>
        <v>0</v>
      </c>
      <c r="I245" s="13"/>
      <c r="J245" s="52">
        <f t="shared" si="19"/>
        <v>0</v>
      </c>
    </row>
    <row r="246" spans="1:10" ht="22.5" x14ac:dyDescent="0.2">
      <c r="A246" s="2"/>
      <c r="B246" s="130" t="s">
        <v>2193</v>
      </c>
      <c r="C246" s="79" t="s">
        <v>2569</v>
      </c>
      <c r="D246" s="86" t="s">
        <v>2570</v>
      </c>
      <c r="E246" s="87" t="s">
        <v>353</v>
      </c>
      <c r="F246" s="127">
        <v>1</v>
      </c>
      <c r="G246" s="13"/>
      <c r="H246" s="52">
        <f t="shared" si="18"/>
        <v>0</v>
      </c>
      <c r="I246" s="13"/>
      <c r="J246" s="52">
        <f t="shared" si="19"/>
        <v>0</v>
      </c>
    </row>
    <row r="247" spans="1:10" ht="22.5" x14ac:dyDescent="0.2">
      <c r="A247" s="2"/>
      <c r="B247" s="130" t="s">
        <v>2657</v>
      </c>
      <c r="C247" s="79" t="s">
        <v>2571</v>
      </c>
      <c r="D247" s="86" t="s">
        <v>2572</v>
      </c>
      <c r="E247" s="87" t="s">
        <v>353</v>
      </c>
      <c r="F247" s="127">
        <v>8</v>
      </c>
      <c r="G247" s="13"/>
      <c r="H247" s="52">
        <f t="shared" si="18"/>
        <v>0</v>
      </c>
      <c r="I247" s="13"/>
      <c r="J247" s="52">
        <f t="shared" si="19"/>
        <v>0</v>
      </c>
    </row>
    <row r="248" spans="1:10" ht="22.5" x14ac:dyDescent="0.2">
      <c r="A248" s="2"/>
      <c r="B248" s="130" t="s">
        <v>2194</v>
      </c>
      <c r="C248" s="79" t="s">
        <v>2573</v>
      </c>
      <c r="D248" s="86" t="s">
        <v>2574</v>
      </c>
      <c r="E248" s="87" t="s">
        <v>353</v>
      </c>
      <c r="F248" s="127">
        <v>2</v>
      </c>
      <c r="G248" s="13"/>
      <c r="H248" s="52">
        <f t="shared" si="18"/>
        <v>0</v>
      </c>
      <c r="I248" s="13"/>
      <c r="J248" s="52">
        <f t="shared" si="19"/>
        <v>0</v>
      </c>
    </row>
    <row r="249" spans="1:10" ht="22.5" x14ac:dyDescent="0.2">
      <c r="A249" s="2"/>
      <c r="B249" s="130" t="s">
        <v>2195</v>
      </c>
      <c r="C249" s="79" t="s">
        <v>2573</v>
      </c>
      <c r="D249" s="86" t="s">
        <v>2575</v>
      </c>
      <c r="E249" s="87" t="s">
        <v>353</v>
      </c>
      <c r="F249" s="127">
        <v>2</v>
      </c>
      <c r="G249" s="13"/>
      <c r="H249" s="52">
        <f t="shared" si="18"/>
        <v>0</v>
      </c>
      <c r="I249" s="13"/>
      <c r="J249" s="52">
        <f t="shared" si="19"/>
        <v>0</v>
      </c>
    </row>
    <row r="250" spans="1:10" ht="22.5" x14ac:dyDescent="0.2">
      <c r="A250" s="2"/>
      <c r="B250" s="130" t="s">
        <v>2196</v>
      </c>
      <c r="C250" s="79" t="s">
        <v>2576</v>
      </c>
      <c r="D250" s="86" t="s">
        <v>2577</v>
      </c>
      <c r="E250" s="87" t="s">
        <v>353</v>
      </c>
      <c r="F250" s="127">
        <v>2</v>
      </c>
      <c r="G250" s="13"/>
      <c r="H250" s="52">
        <f t="shared" si="18"/>
        <v>0</v>
      </c>
      <c r="I250" s="13"/>
      <c r="J250" s="52">
        <f t="shared" si="19"/>
        <v>0</v>
      </c>
    </row>
    <row r="251" spans="1:10" ht="22.5" x14ac:dyDescent="0.2">
      <c r="A251" s="2"/>
      <c r="B251" s="130" t="s">
        <v>2197</v>
      </c>
      <c r="C251" s="79" t="s">
        <v>2576</v>
      </c>
      <c r="D251" s="86" t="s">
        <v>2578</v>
      </c>
      <c r="E251" s="87" t="s">
        <v>353</v>
      </c>
      <c r="F251" s="127">
        <v>1</v>
      </c>
      <c r="G251" s="13"/>
      <c r="H251" s="52">
        <f t="shared" si="18"/>
        <v>0</v>
      </c>
      <c r="I251" s="13"/>
      <c r="J251" s="52">
        <f t="shared" si="19"/>
        <v>0</v>
      </c>
    </row>
    <row r="252" spans="1:10" ht="22.5" x14ac:dyDescent="0.2">
      <c r="A252" s="2"/>
      <c r="B252" s="130" t="s">
        <v>2198</v>
      </c>
      <c r="C252" s="79" t="s">
        <v>2579</v>
      </c>
      <c r="D252" s="86" t="s">
        <v>2580</v>
      </c>
      <c r="E252" s="87" t="s">
        <v>371</v>
      </c>
      <c r="F252" s="127">
        <v>1</v>
      </c>
      <c r="G252" s="13"/>
      <c r="H252" s="52">
        <f t="shared" si="18"/>
        <v>0</v>
      </c>
      <c r="I252" s="13"/>
      <c r="J252" s="52">
        <f t="shared" si="19"/>
        <v>0</v>
      </c>
    </row>
    <row r="253" spans="1:10" ht="22.5" x14ac:dyDescent="0.2">
      <c r="A253" s="2"/>
      <c r="B253" s="130" t="s">
        <v>2199</v>
      </c>
      <c r="C253" s="79" t="s">
        <v>2579</v>
      </c>
      <c r="D253" s="86" t="s">
        <v>2581</v>
      </c>
      <c r="E253" s="87" t="s">
        <v>371</v>
      </c>
      <c r="F253" s="127">
        <v>2</v>
      </c>
      <c r="G253" s="13"/>
      <c r="H253" s="52">
        <f t="shared" si="18"/>
        <v>0</v>
      </c>
      <c r="I253" s="13"/>
      <c r="J253" s="52">
        <f t="shared" si="19"/>
        <v>0</v>
      </c>
    </row>
    <row r="254" spans="1:10" ht="22.5" x14ac:dyDescent="0.2">
      <c r="A254" s="2"/>
      <c r="B254" s="130" t="s">
        <v>2200</v>
      </c>
      <c r="C254" s="79" t="s">
        <v>2582</v>
      </c>
      <c r="D254" s="86" t="s">
        <v>2583</v>
      </c>
      <c r="E254" s="87" t="s">
        <v>411</v>
      </c>
      <c r="F254" s="127">
        <v>29.1</v>
      </c>
      <c r="G254" s="13"/>
      <c r="H254" s="52">
        <f t="shared" si="18"/>
        <v>0</v>
      </c>
      <c r="I254" s="13"/>
      <c r="J254" s="52">
        <f t="shared" si="19"/>
        <v>0</v>
      </c>
    </row>
    <row r="255" spans="1:10" ht="22.5" x14ac:dyDescent="0.2">
      <c r="A255" s="2"/>
      <c r="B255" s="130" t="s">
        <v>2201</v>
      </c>
      <c r="C255" s="79" t="s">
        <v>2584</v>
      </c>
      <c r="D255" s="86" t="s">
        <v>2585</v>
      </c>
      <c r="E255" s="87" t="s">
        <v>411</v>
      </c>
      <c r="F255" s="127">
        <v>29.1</v>
      </c>
      <c r="G255" s="13"/>
      <c r="H255" s="52">
        <f t="shared" si="18"/>
        <v>0</v>
      </c>
      <c r="I255" s="13"/>
      <c r="J255" s="52">
        <f t="shared" si="19"/>
        <v>0</v>
      </c>
    </row>
    <row r="256" spans="1:10" ht="22.5" x14ac:dyDescent="0.2">
      <c r="A256" s="2"/>
      <c r="B256" s="130" t="s">
        <v>2202</v>
      </c>
      <c r="C256" s="79" t="s">
        <v>2586</v>
      </c>
      <c r="D256" s="86" t="s">
        <v>2587</v>
      </c>
      <c r="E256" s="87" t="s">
        <v>411</v>
      </c>
      <c r="F256" s="127">
        <v>2.6</v>
      </c>
      <c r="G256" s="13"/>
      <c r="H256" s="52">
        <f t="shared" si="18"/>
        <v>0</v>
      </c>
      <c r="I256" s="13"/>
      <c r="J256" s="52">
        <f t="shared" si="19"/>
        <v>0</v>
      </c>
    </row>
    <row r="257" spans="1:10" ht="22.5" x14ac:dyDescent="0.2">
      <c r="A257" s="2"/>
      <c r="B257" s="130" t="s">
        <v>2203</v>
      </c>
      <c r="C257" s="79" t="s">
        <v>2588</v>
      </c>
      <c r="D257" s="86" t="s">
        <v>2589</v>
      </c>
      <c r="E257" s="87" t="s">
        <v>411</v>
      </c>
      <c r="F257" s="127">
        <v>10.3</v>
      </c>
      <c r="G257" s="13"/>
      <c r="H257" s="52">
        <f t="shared" si="18"/>
        <v>0</v>
      </c>
      <c r="I257" s="13"/>
      <c r="J257" s="52">
        <f t="shared" si="19"/>
        <v>0</v>
      </c>
    </row>
    <row r="258" spans="1:10" ht="22.5" x14ac:dyDescent="0.2">
      <c r="A258" s="2"/>
      <c r="B258" s="130" t="s">
        <v>2204</v>
      </c>
      <c r="C258" s="79" t="s">
        <v>2588</v>
      </c>
      <c r="D258" s="86" t="s">
        <v>2590</v>
      </c>
      <c r="E258" s="87" t="s">
        <v>411</v>
      </c>
      <c r="F258" s="127">
        <v>9.1999999999999993</v>
      </c>
      <c r="G258" s="13"/>
      <c r="H258" s="52">
        <f t="shared" si="18"/>
        <v>0</v>
      </c>
      <c r="I258" s="13"/>
      <c r="J258" s="52">
        <f t="shared" si="19"/>
        <v>0</v>
      </c>
    </row>
    <row r="259" spans="1:10" ht="23.25" thickBot="1" x14ac:dyDescent="0.25">
      <c r="A259" s="2"/>
      <c r="B259" s="130" t="s">
        <v>2205</v>
      </c>
      <c r="C259" s="79" t="s">
        <v>2591</v>
      </c>
      <c r="D259" s="86" t="s">
        <v>2592</v>
      </c>
      <c r="E259" s="87" t="s">
        <v>411</v>
      </c>
      <c r="F259" s="127">
        <v>7</v>
      </c>
      <c r="G259" s="13"/>
      <c r="H259" s="52">
        <f t="shared" si="18"/>
        <v>0</v>
      </c>
      <c r="I259" s="13"/>
      <c r="J259" s="52">
        <f t="shared" si="19"/>
        <v>0</v>
      </c>
    </row>
    <row r="260" spans="1:10" ht="13.5" thickBot="1" x14ac:dyDescent="0.25">
      <c r="A260" s="2"/>
      <c r="B260" s="142"/>
      <c r="C260" s="142"/>
      <c r="D260" s="140" t="s">
        <v>2658</v>
      </c>
      <c r="E260" s="142"/>
      <c r="F260" s="143"/>
      <c r="G260" s="10"/>
      <c r="H260" s="52">
        <f>SUM(H261:H274)</f>
        <v>0</v>
      </c>
      <c r="I260" s="13"/>
      <c r="J260" s="52">
        <f t="shared" si="19"/>
        <v>0</v>
      </c>
    </row>
    <row r="261" spans="1:10" ht="22.5" x14ac:dyDescent="0.2">
      <c r="A261" s="2"/>
      <c r="B261" s="130" t="s">
        <v>2206</v>
      </c>
      <c r="C261" s="79" t="s">
        <v>2594</v>
      </c>
      <c r="D261" s="86" t="s">
        <v>2595</v>
      </c>
      <c r="E261" s="87" t="s">
        <v>411</v>
      </c>
      <c r="F261" s="127">
        <v>7.7</v>
      </c>
      <c r="G261" s="13"/>
      <c r="H261" s="52">
        <f t="shared" ref="H261:H294" si="20">F261*G261</f>
        <v>0</v>
      </c>
      <c r="I261" s="13"/>
      <c r="J261" s="52">
        <f t="shared" si="19"/>
        <v>0</v>
      </c>
    </row>
    <row r="262" spans="1:10" ht="22.5" x14ac:dyDescent="0.2">
      <c r="A262" s="2"/>
      <c r="B262" s="130" t="s">
        <v>2207</v>
      </c>
      <c r="C262" s="79" t="s">
        <v>2596</v>
      </c>
      <c r="D262" s="86" t="s">
        <v>2597</v>
      </c>
      <c r="E262" s="87" t="s">
        <v>411</v>
      </c>
      <c r="F262" s="127">
        <v>23.2</v>
      </c>
      <c r="G262" s="13"/>
      <c r="H262" s="52">
        <f t="shared" si="20"/>
        <v>0</v>
      </c>
      <c r="I262" s="13"/>
      <c r="J262" s="52">
        <f t="shared" si="19"/>
        <v>0</v>
      </c>
    </row>
    <row r="263" spans="1:10" ht="22.5" x14ac:dyDescent="0.2">
      <c r="A263" s="2"/>
      <c r="B263" s="130" t="s">
        <v>2208</v>
      </c>
      <c r="C263" s="79" t="s">
        <v>2598</v>
      </c>
      <c r="D263" s="86" t="s">
        <v>2599</v>
      </c>
      <c r="E263" s="87" t="s">
        <v>411</v>
      </c>
      <c r="F263" s="127">
        <v>9.1999999999999993</v>
      </c>
      <c r="G263" s="13"/>
      <c r="H263" s="52">
        <f t="shared" si="20"/>
        <v>0</v>
      </c>
      <c r="I263" s="13"/>
      <c r="J263" s="52">
        <f t="shared" si="19"/>
        <v>0</v>
      </c>
    </row>
    <row r="264" spans="1:10" ht="33.75" x14ac:dyDescent="0.2">
      <c r="A264" s="2"/>
      <c r="B264" s="130" t="s">
        <v>2211</v>
      </c>
      <c r="C264" s="79" t="s">
        <v>2600</v>
      </c>
      <c r="D264" s="86" t="s">
        <v>2601</v>
      </c>
      <c r="E264" s="87" t="s">
        <v>371</v>
      </c>
      <c r="F264" s="127">
        <v>2</v>
      </c>
      <c r="G264" s="13"/>
      <c r="H264" s="52">
        <f t="shared" si="20"/>
        <v>0</v>
      </c>
      <c r="I264" s="13"/>
      <c r="J264" s="52">
        <f t="shared" si="19"/>
        <v>0</v>
      </c>
    </row>
    <row r="265" spans="1:10" ht="22.5" x14ac:dyDescent="0.2">
      <c r="A265" s="2"/>
      <c r="B265" s="130" t="s">
        <v>2212</v>
      </c>
      <c r="C265" s="79" t="s">
        <v>2602</v>
      </c>
      <c r="D265" s="86" t="s">
        <v>2603</v>
      </c>
      <c r="E265" s="87" t="s">
        <v>371</v>
      </c>
      <c r="F265" s="127">
        <v>2</v>
      </c>
      <c r="G265" s="13"/>
      <c r="H265" s="52">
        <f t="shared" si="20"/>
        <v>0</v>
      </c>
      <c r="I265" s="13"/>
      <c r="J265" s="52">
        <f t="shared" si="19"/>
        <v>0</v>
      </c>
    </row>
    <row r="266" spans="1:10" ht="22.5" x14ac:dyDescent="0.2">
      <c r="A266" s="2"/>
      <c r="B266" s="130" t="s">
        <v>2213</v>
      </c>
      <c r="C266" s="79" t="s">
        <v>2604</v>
      </c>
      <c r="D266" s="86" t="s">
        <v>2605</v>
      </c>
      <c r="E266" s="87" t="s">
        <v>353</v>
      </c>
      <c r="F266" s="127">
        <v>2</v>
      </c>
      <c r="G266" s="13"/>
      <c r="H266" s="52">
        <f t="shared" si="20"/>
        <v>0</v>
      </c>
      <c r="I266" s="13"/>
      <c r="J266" s="52">
        <f t="shared" si="19"/>
        <v>0</v>
      </c>
    </row>
    <row r="267" spans="1:10" ht="22.5" x14ac:dyDescent="0.2">
      <c r="A267" s="2"/>
      <c r="B267" s="130" t="s">
        <v>2214</v>
      </c>
      <c r="C267" s="79" t="s">
        <v>2606</v>
      </c>
      <c r="D267" s="86" t="s">
        <v>2607</v>
      </c>
      <c r="E267" s="87" t="s">
        <v>371</v>
      </c>
      <c r="F267" s="127">
        <v>2</v>
      </c>
      <c r="G267" s="13"/>
      <c r="H267" s="52">
        <f t="shared" si="20"/>
        <v>0</v>
      </c>
      <c r="I267" s="13"/>
      <c r="J267" s="52">
        <f t="shared" si="19"/>
        <v>0</v>
      </c>
    </row>
    <row r="268" spans="1:10" ht="22.5" x14ac:dyDescent="0.2">
      <c r="A268" s="2"/>
      <c r="B268" s="130" t="s">
        <v>2215</v>
      </c>
      <c r="C268" s="79" t="s">
        <v>2608</v>
      </c>
      <c r="D268" s="86" t="s">
        <v>2609</v>
      </c>
      <c r="E268" s="87" t="s">
        <v>353</v>
      </c>
      <c r="F268" s="127">
        <v>1</v>
      </c>
      <c r="G268" s="13"/>
      <c r="H268" s="52">
        <f t="shared" si="20"/>
        <v>0</v>
      </c>
      <c r="I268" s="13"/>
      <c r="J268" s="52">
        <f t="shared" si="19"/>
        <v>0</v>
      </c>
    </row>
    <row r="269" spans="1:10" ht="22.5" x14ac:dyDescent="0.2">
      <c r="A269" s="2"/>
      <c r="B269" s="130" t="s">
        <v>2216</v>
      </c>
      <c r="C269" s="79" t="s">
        <v>2610</v>
      </c>
      <c r="D269" s="86" t="s">
        <v>2611</v>
      </c>
      <c r="E269" s="87" t="s">
        <v>353</v>
      </c>
      <c r="F269" s="127">
        <v>1</v>
      </c>
      <c r="G269" s="13"/>
      <c r="H269" s="52">
        <f t="shared" si="20"/>
        <v>0</v>
      </c>
      <c r="I269" s="13"/>
      <c r="J269" s="52">
        <f t="shared" si="19"/>
        <v>0</v>
      </c>
    </row>
    <row r="270" spans="1:10" ht="22.5" x14ac:dyDescent="0.2">
      <c r="A270" s="2"/>
      <c r="B270" s="130" t="s">
        <v>2217</v>
      </c>
      <c r="C270" s="79" t="s">
        <v>2263</v>
      </c>
      <c r="D270" s="86" t="s">
        <v>2612</v>
      </c>
      <c r="E270" s="87" t="s">
        <v>353</v>
      </c>
      <c r="F270" s="127">
        <v>2</v>
      </c>
      <c r="G270" s="13"/>
      <c r="H270" s="52">
        <f t="shared" si="20"/>
        <v>0</v>
      </c>
      <c r="I270" s="13"/>
      <c r="J270" s="52">
        <f t="shared" si="19"/>
        <v>0</v>
      </c>
    </row>
    <row r="271" spans="1:10" ht="22.5" x14ac:dyDescent="0.2">
      <c r="A271" s="2"/>
      <c r="B271" s="130" t="s">
        <v>2218</v>
      </c>
      <c r="C271" s="79" t="s">
        <v>2613</v>
      </c>
      <c r="D271" s="86" t="s">
        <v>2614</v>
      </c>
      <c r="E271" s="87" t="s">
        <v>353</v>
      </c>
      <c r="F271" s="127">
        <v>3</v>
      </c>
      <c r="G271" s="13"/>
      <c r="H271" s="52">
        <f t="shared" si="20"/>
        <v>0</v>
      </c>
      <c r="I271" s="13"/>
      <c r="J271" s="52">
        <f t="shared" si="19"/>
        <v>0</v>
      </c>
    </row>
    <row r="272" spans="1:10" ht="33.75" x14ac:dyDescent="0.2">
      <c r="A272" s="2"/>
      <c r="B272" s="130" t="s">
        <v>2219</v>
      </c>
      <c r="C272" s="79" t="s">
        <v>2615</v>
      </c>
      <c r="D272" s="86" t="s">
        <v>2616</v>
      </c>
      <c r="E272" s="87" t="s">
        <v>353</v>
      </c>
      <c r="F272" s="127">
        <v>1</v>
      </c>
      <c r="G272" s="13"/>
      <c r="H272" s="52">
        <f t="shared" si="20"/>
        <v>0</v>
      </c>
      <c r="I272" s="13"/>
      <c r="J272" s="52">
        <f t="shared" si="19"/>
        <v>0</v>
      </c>
    </row>
    <row r="273" spans="1:10" ht="22.5" x14ac:dyDescent="0.2">
      <c r="A273" s="2"/>
      <c r="B273" s="130" t="s">
        <v>2220</v>
      </c>
      <c r="C273" s="79" t="s">
        <v>2617</v>
      </c>
      <c r="D273" s="86" t="s">
        <v>2618</v>
      </c>
      <c r="E273" s="87" t="s">
        <v>2619</v>
      </c>
      <c r="F273" s="127">
        <v>2</v>
      </c>
      <c r="G273" s="13"/>
      <c r="H273" s="52">
        <f t="shared" si="20"/>
        <v>0</v>
      </c>
      <c r="I273" s="13"/>
      <c r="J273" s="52">
        <f t="shared" si="19"/>
        <v>0</v>
      </c>
    </row>
    <row r="274" spans="1:10" ht="23.25" thickBot="1" x14ac:dyDescent="0.25">
      <c r="A274" s="2"/>
      <c r="B274" s="130" t="s">
        <v>2221</v>
      </c>
      <c r="C274" s="79" t="s">
        <v>2620</v>
      </c>
      <c r="D274" s="86" t="s">
        <v>2621</v>
      </c>
      <c r="E274" s="87" t="s">
        <v>2619</v>
      </c>
      <c r="F274" s="127">
        <v>5</v>
      </c>
      <c r="G274" s="13"/>
      <c r="H274" s="52">
        <f t="shared" si="20"/>
        <v>0</v>
      </c>
      <c r="I274" s="13"/>
      <c r="J274" s="52">
        <f t="shared" si="19"/>
        <v>0</v>
      </c>
    </row>
    <row r="275" spans="1:10" ht="13.5" thickBot="1" x14ac:dyDescent="0.25">
      <c r="A275" s="2"/>
      <c r="B275" s="142"/>
      <c r="C275" s="142"/>
      <c r="D275" s="140" t="s">
        <v>2659</v>
      </c>
      <c r="E275" s="142"/>
      <c r="F275" s="143"/>
      <c r="G275" s="10"/>
      <c r="H275" s="52">
        <f>SUM(H276:H294)</f>
        <v>0</v>
      </c>
      <c r="I275" s="13"/>
      <c r="J275" s="52">
        <f t="shared" si="19"/>
        <v>0</v>
      </c>
    </row>
    <row r="276" spans="1:10" ht="22.5" x14ac:dyDescent="0.2">
      <c r="A276" s="2"/>
      <c r="B276" s="130" t="s">
        <v>2660</v>
      </c>
      <c r="C276" s="79" t="s">
        <v>2623</v>
      </c>
      <c r="D276" s="86" t="s">
        <v>2661</v>
      </c>
      <c r="E276" s="87" t="s">
        <v>371</v>
      </c>
      <c r="F276" s="127">
        <v>1</v>
      </c>
      <c r="G276" s="13"/>
      <c r="H276" s="52">
        <f t="shared" si="20"/>
        <v>0</v>
      </c>
      <c r="I276" s="13"/>
      <c r="J276" s="52">
        <f t="shared" si="19"/>
        <v>0</v>
      </c>
    </row>
    <row r="277" spans="1:10" ht="33.75" x14ac:dyDescent="0.2">
      <c r="A277" s="2"/>
      <c r="B277" s="130" t="s">
        <v>2222</v>
      </c>
      <c r="C277" s="79" t="s">
        <v>2625</v>
      </c>
      <c r="D277" s="86" t="s">
        <v>2626</v>
      </c>
      <c r="E277" s="87" t="s">
        <v>371</v>
      </c>
      <c r="F277" s="127">
        <v>1</v>
      </c>
      <c r="G277" s="13"/>
      <c r="H277" s="52">
        <f t="shared" si="20"/>
        <v>0</v>
      </c>
      <c r="I277" s="13"/>
      <c r="J277" s="52">
        <f t="shared" si="19"/>
        <v>0</v>
      </c>
    </row>
    <row r="278" spans="1:10" ht="33.75" x14ac:dyDescent="0.2">
      <c r="A278" s="2"/>
      <c r="B278" s="130" t="s">
        <v>2223</v>
      </c>
      <c r="C278" s="79" t="s">
        <v>1840</v>
      </c>
      <c r="D278" s="86" t="s">
        <v>2627</v>
      </c>
      <c r="E278" s="87" t="s">
        <v>371</v>
      </c>
      <c r="F278" s="127">
        <v>1</v>
      </c>
      <c r="G278" s="13"/>
      <c r="H278" s="52">
        <f t="shared" si="20"/>
        <v>0</v>
      </c>
      <c r="I278" s="13"/>
      <c r="J278" s="52">
        <f t="shared" si="19"/>
        <v>0</v>
      </c>
    </row>
    <row r="279" spans="1:10" ht="22.5" x14ac:dyDescent="0.2">
      <c r="A279" s="2"/>
      <c r="B279" s="130" t="s">
        <v>2226</v>
      </c>
      <c r="C279" s="79" t="s">
        <v>2628</v>
      </c>
      <c r="D279" s="86" t="s">
        <v>2629</v>
      </c>
      <c r="E279" s="87" t="s">
        <v>353</v>
      </c>
      <c r="F279" s="127">
        <v>1</v>
      </c>
      <c r="G279" s="13"/>
      <c r="H279" s="52">
        <f t="shared" si="20"/>
        <v>0</v>
      </c>
      <c r="I279" s="13"/>
      <c r="J279" s="52">
        <f t="shared" si="19"/>
        <v>0</v>
      </c>
    </row>
    <row r="280" spans="1:10" ht="22.5" x14ac:dyDescent="0.2">
      <c r="A280" s="2"/>
      <c r="B280" s="130" t="s">
        <v>2229</v>
      </c>
      <c r="C280" s="79" t="s">
        <v>2630</v>
      </c>
      <c r="D280" s="86" t="s">
        <v>2631</v>
      </c>
      <c r="E280" s="87" t="s">
        <v>353</v>
      </c>
      <c r="F280" s="127">
        <v>1</v>
      </c>
      <c r="G280" s="13"/>
      <c r="H280" s="52">
        <f t="shared" si="20"/>
        <v>0</v>
      </c>
      <c r="I280" s="13"/>
      <c r="J280" s="52">
        <f t="shared" si="19"/>
        <v>0</v>
      </c>
    </row>
    <row r="281" spans="1:10" ht="22.5" x14ac:dyDescent="0.2">
      <c r="A281" s="2"/>
      <c r="B281" s="130" t="s">
        <v>2231</v>
      </c>
      <c r="C281" s="79" t="s">
        <v>2632</v>
      </c>
      <c r="D281" s="86" t="s">
        <v>2633</v>
      </c>
      <c r="E281" s="87" t="s">
        <v>353</v>
      </c>
      <c r="F281" s="127">
        <v>4</v>
      </c>
      <c r="G281" s="13"/>
      <c r="H281" s="52">
        <f t="shared" si="20"/>
        <v>0</v>
      </c>
      <c r="I281" s="13"/>
      <c r="J281" s="52">
        <f t="shared" si="19"/>
        <v>0</v>
      </c>
    </row>
    <row r="282" spans="1:10" ht="22.5" x14ac:dyDescent="0.2">
      <c r="A282" s="2"/>
      <c r="B282" s="130" t="s">
        <v>2233</v>
      </c>
      <c r="C282" s="79" t="s">
        <v>2632</v>
      </c>
      <c r="D282" s="86" t="s">
        <v>2634</v>
      </c>
      <c r="E282" s="87" t="s">
        <v>353</v>
      </c>
      <c r="F282" s="127">
        <v>2</v>
      </c>
      <c r="G282" s="13"/>
      <c r="H282" s="52">
        <f t="shared" si="20"/>
        <v>0</v>
      </c>
      <c r="I282" s="13"/>
      <c r="J282" s="52">
        <f t="shared" si="19"/>
        <v>0</v>
      </c>
    </row>
    <row r="283" spans="1:10" ht="22.5" x14ac:dyDescent="0.2">
      <c r="A283" s="2"/>
      <c r="B283" s="130" t="s">
        <v>2235</v>
      </c>
      <c r="C283" s="79" t="s">
        <v>2632</v>
      </c>
      <c r="D283" s="86" t="s">
        <v>2635</v>
      </c>
      <c r="E283" s="87" t="s">
        <v>353</v>
      </c>
      <c r="F283" s="127">
        <v>1</v>
      </c>
      <c r="G283" s="13"/>
      <c r="H283" s="52">
        <f t="shared" si="20"/>
        <v>0</v>
      </c>
      <c r="I283" s="13"/>
      <c r="J283" s="52">
        <f t="shared" si="19"/>
        <v>0</v>
      </c>
    </row>
    <row r="284" spans="1:10" ht="22.5" x14ac:dyDescent="0.2">
      <c r="A284" s="2"/>
      <c r="B284" s="130" t="s">
        <v>2237</v>
      </c>
      <c r="C284" s="79" t="s">
        <v>2636</v>
      </c>
      <c r="D284" s="86" t="s">
        <v>2637</v>
      </c>
      <c r="E284" s="87" t="s">
        <v>353</v>
      </c>
      <c r="F284" s="127">
        <v>1</v>
      </c>
      <c r="G284" s="13"/>
      <c r="H284" s="52">
        <f t="shared" si="20"/>
        <v>0</v>
      </c>
      <c r="I284" s="13"/>
      <c r="J284" s="52">
        <f t="shared" si="19"/>
        <v>0</v>
      </c>
    </row>
    <row r="285" spans="1:10" ht="22.5" x14ac:dyDescent="0.2">
      <c r="A285" s="2"/>
      <c r="B285" s="130" t="s">
        <v>2239</v>
      </c>
      <c r="C285" s="79" t="s">
        <v>2638</v>
      </c>
      <c r="D285" s="86" t="s">
        <v>2639</v>
      </c>
      <c r="E285" s="87" t="s">
        <v>353</v>
      </c>
      <c r="F285" s="127">
        <v>3</v>
      </c>
      <c r="G285" s="13"/>
      <c r="H285" s="52">
        <f t="shared" si="20"/>
        <v>0</v>
      </c>
      <c r="I285" s="13"/>
      <c r="J285" s="52">
        <f t="shared" si="19"/>
        <v>0</v>
      </c>
    </row>
    <row r="286" spans="1:10" ht="22.5" x14ac:dyDescent="0.2">
      <c r="A286" s="2"/>
      <c r="B286" s="130" t="s">
        <v>2241</v>
      </c>
      <c r="C286" s="79" t="s">
        <v>2640</v>
      </c>
      <c r="D286" s="86" t="s">
        <v>2641</v>
      </c>
      <c r="E286" s="87" t="s">
        <v>353</v>
      </c>
      <c r="F286" s="127">
        <v>3</v>
      </c>
      <c r="G286" s="13"/>
      <c r="H286" s="52">
        <f t="shared" si="20"/>
        <v>0</v>
      </c>
      <c r="I286" s="13"/>
      <c r="J286" s="52">
        <f t="shared" si="19"/>
        <v>0</v>
      </c>
    </row>
    <row r="287" spans="1:10" ht="22.5" x14ac:dyDescent="0.2">
      <c r="A287" s="2"/>
      <c r="B287" s="130" t="s">
        <v>2243</v>
      </c>
      <c r="C287" s="79" t="s">
        <v>2642</v>
      </c>
      <c r="D287" s="86" t="s">
        <v>2643</v>
      </c>
      <c r="E287" s="87" t="s">
        <v>353</v>
      </c>
      <c r="F287" s="127">
        <v>1</v>
      </c>
      <c r="G287" s="13"/>
      <c r="H287" s="52">
        <f t="shared" si="20"/>
        <v>0</v>
      </c>
      <c r="I287" s="13"/>
      <c r="J287" s="52">
        <f t="shared" si="19"/>
        <v>0</v>
      </c>
    </row>
    <row r="288" spans="1:10" ht="22.5" x14ac:dyDescent="0.2">
      <c r="A288" s="2"/>
      <c r="B288" s="130" t="s">
        <v>2244</v>
      </c>
      <c r="C288" s="79" t="s">
        <v>2644</v>
      </c>
      <c r="D288" s="86" t="s">
        <v>2645</v>
      </c>
      <c r="E288" s="87" t="s">
        <v>353</v>
      </c>
      <c r="F288" s="127">
        <v>1</v>
      </c>
      <c r="G288" s="13"/>
      <c r="H288" s="52">
        <f t="shared" si="20"/>
        <v>0</v>
      </c>
      <c r="I288" s="13"/>
      <c r="J288" s="52">
        <f t="shared" si="19"/>
        <v>0</v>
      </c>
    </row>
    <row r="289" spans="1:10" ht="22.5" x14ac:dyDescent="0.2">
      <c r="A289" s="2"/>
      <c r="B289" s="130" t="s">
        <v>2247</v>
      </c>
      <c r="C289" s="79" t="s">
        <v>2644</v>
      </c>
      <c r="D289" s="86" t="s">
        <v>2646</v>
      </c>
      <c r="E289" s="87" t="s">
        <v>353</v>
      </c>
      <c r="F289" s="127">
        <v>1</v>
      </c>
      <c r="G289" s="13"/>
      <c r="H289" s="52">
        <f t="shared" si="20"/>
        <v>0</v>
      </c>
      <c r="I289" s="13"/>
      <c r="J289" s="52">
        <f t="shared" si="19"/>
        <v>0</v>
      </c>
    </row>
    <row r="290" spans="1:10" ht="22.5" x14ac:dyDescent="0.2">
      <c r="A290" s="2"/>
      <c r="B290" s="130" t="s">
        <v>2248</v>
      </c>
      <c r="C290" s="79" t="s">
        <v>2647</v>
      </c>
      <c r="D290" s="86" t="s">
        <v>2648</v>
      </c>
      <c r="E290" s="87" t="s">
        <v>358</v>
      </c>
      <c r="F290" s="127">
        <v>25.914000000000001</v>
      </c>
      <c r="G290" s="13"/>
      <c r="H290" s="52">
        <f t="shared" si="20"/>
        <v>0</v>
      </c>
      <c r="I290" s="13"/>
      <c r="J290" s="52">
        <f t="shared" si="19"/>
        <v>0</v>
      </c>
    </row>
    <row r="291" spans="1:10" ht="22.5" x14ac:dyDescent="0.2">
      <c r="A291" s="2"/>
      <c r="B291" s="130" t="s">
        <v>2249</v>
      </c>
      <c r="C291" s="79" t="s">
        <v>2649</v>
      </c>
      <c r="D291" s="86" t="s">
        <v>2650</v>
      </c>
      <c r="E291" s="87" t="s">
        <v>358</v>
      </c>
      <c r="F291" s="127">
        <v>2.8130000000000002</v>
      </c>
      <c r="G291" s="13"/>
      <c r="H291" s="52">
        <f t="shared" si="20"/>
        <v>0</v>
      </c>
      <c r="I291" s="13"/>
      <c r="J291" s="52">
        <f t="shared" si="19"/>
        <v>0</v>
      </c>
    </row>
    <row r="292" spans="1:10" ht="22.5" x14ac:dyDescent="0.2">
      <c r="A292" s="2"/>
      <c r="B292" s="130" t="s">
        <v>2250</v>
      </c>
      <c r="C292" s="79" t="s">
        <v>2649</v>
      </c>
      <c r="D292" s="86" t="s">
        <v>2651</v>
      </c>
      <c r="E292" s="87" t="s">
        <v>358</v>
      </c>
      <c r="F292" s="127">
        <v>2.3940000000000001</v>
      </c>
      <c r="G292" s="13"/>
      <c r="H292" s="52">
        <f t="shared" si="20"/>
        <v>0</v>
      </c>
      <c r="I292" s="13"/>
      <c r="J292" s="52">
        <f t="shared" si="19"/>
        <v>0</v>
      </c>
    </row>
    <row r="293" spans="1:10" ht="22.5" x14ac:dyDescent="0.2">
      <c r="A293" s="2"/>
      <c r="B293" s="130" t="s">
        <v>2251</v>
      </c>
      <c r="C293" s="79" t="s">
        <v>2649</v>
      </c>
      <c r="D293" s="86" t="s">
        <v>2652</v>
      </c>
      <c r="E293" s="87" t="s">
        <v>411</v>
      </c>
      <c r="F293" s="127">
        <v>2.4</v>
      </c>
      <c r="G293" s="13"/>
      <c r="H293" s="52">
        <f t="shared" si="20"/>
        <v>0</v>
      </c>
      <c r="I293" s="13"/>
      <c r="J293" s="52">
        <f t="shared" si="19"/>
        <v>0</v>
      </c>
    </row>
    <row r="294" spans="1:10" ht="33.75" x14ac:dyDescent="0.2">
      <c r="A294" s="2"/>
      <c r="B294" s="136" t="s">
        <v>2252</v>
      </c>
      <c r="C294" s="226" t="s">
        <v>2653</v>
      </c>
      <c r="D294" s="227" t="s">
        <v>2654</v>
      </c>
      <c r="E294" s="228" t="s">
        <v>358</v>
      </c>
      <c r="F294" s="229">
        <v>31.120999999999999</v>
      </c>
      <c r="G294" s="13"/>
      <c r="H294" s="52">
        <f t="shared" si="20"/>
        <v>0</v>
      </c>
      <c r="I294" s="13"/>
      <c r="J294" s="52">
        <f t="shared" si="19"/>
        <v>0</v>
      </c>
    </row>
    <row r="295" spans="1:10" x14ac:dyDescent="0.2">
      <c r="A295" s="2"/>
      <c r="B295" s="156"/>
      <c r="C295" s="156"/>
      <c r="D295" s="157" t="s">
        <v>2437</v>
      </c>
      <c r="E295" s="156"/>
      <c r="F295" s="162"/>
      <c r="G295" s="158"/>
      <c r="H295" s="52">
        <f>H296+H337</f>
        <v>0</v>
      </c>
      <c r="I295" s="13"/>
      <c r="J295" s="52">
        <f t="shared" si="19"/>
        <v>0</v>
      </c>
    </row>
    <row r="296" spans="1:10" x14ac:dyDescent="0.2">
      <c r="A296" s="2"/>
      <c r="B296" s="144"/>
      <c r="C296" s="144"/>
      <c r="D296" s="145" t="s">
        <v>1876</v>
      </c>
      <c r="E296" s="144"/>
      <c r="F296" s="146"/>
      <c r="G296" s="158"/>
      <c r="H296" s="52">
        <f>SUM(H297:H336)</f>
        <v>0</v>
      </c>
      <c r="I296" s="13"/>
      <c r="J296" s="52">
        <f t="shared" si="19"/>
        <v>0</v>
      </c>
    </row>
    <row r="297" spans="1:10" ht="45" x14ac:dyDescent="0.2">
      <c r="A297" s="2"/>
      <c r="B297" s="147">
        <v>396</v>
      </c>
      <c r="C297" s="147" t="s">
        <v>1877</v>
      </c>
      <c r="D297" s="86" t="s">
        <v>1878</v>
      </c>
      <c r="E297" s="87" t="s">
        <v>438</v>
      </c>
      <c r="F297" s="127">
        <v>271.74299999999999</v>
      </c>
      <c r="G297" s="13"/>
      <c r="H297" s="52">
        <f t="shared" ref="H297:H307" si="21">F297*G297</f>
        <v>0</v>
      </c>
      <c r="I297" s="13"/>
      <c r="J297" s="52">
        <f t="shared" si="19"/>
        <v>0</v>
      </c>
    </row>
    <row r="298" spans="1:10" ht="22.5" x14ac:dyDescent="0.2">
      <c r="A298" s="2"/>
      <c r="B298" s="147">
        <v>397</v>
      </c>
      <c r="C298" s="147" t="s">
        <v>1879</v>
      </c>
      <c r="D298" s="86" t="s">
        <v>1880</v>
      </c>
      <c r="E298" s="87" t="s">
        <v>438</v>
      </c>
      <c r="F298" s="127">
        <v>47.954999999999998</v>
      </c>
      <c r="G298" s="13"/>
      <c r="H298" s="52">
        <f t="shared" si="21"/>
        <v>0</v>
      </c>
      <c r="I298" s="13"/>
      <c r="J298" s="52">
        <f t="shared" si="19"/>
        <v>0</v>
      </c>
    </row>
    <row r="299" spans="1:10" ht="33.75" x14ac:dyDescent="0.2">
      <c r="A299" s="2"/>
      <c r="B299" s="147">
        <v>398</v>
      </c>
      <c r="C299" s="147" t="s">
        <v>1881</v>
      </c>
      <c r="D299" s="86" t="s">
        <v>1882</v>
      </c>
      <c r="E299" s="87" t="s">
        <v>358</v>
      </c>
      <c r="F299" s="127">
        <v>639.39599999999996</v>
      </c>
      <c r="G299" s="13"/>
      <c r="H299" s="52">
        <f t="shared" si="21"/>
        <v>0</v>
      </c>
      <c r="I299" s="13"/>
      <c r="J299" s="52">
        <f t="shared" si="19"/>
        <v>0</v>
      </c>
    </row>
    <row r="300" spans="1:10" ht="22.5" x14ac:dyDescent="0.2">
      <c r="A300" s="2"/>
      <c r="B300" s="147">
        <v>399</v>
      </c>
      <c r="C300" s="147" t="s">
        <v>1883</v>
      </c>
      <c r="D300" s="86" t="s">
        <v>1884</v>
      </c>
      <c r="E300" s="87" t="s">
        <v>438</v>
      </c>
      <c r="F300" s="127">
        <v>37.770000000000003</v>
      </c>
      <c r="G300" s="13"/>
      <c r="H300" s="52">
        <f t="shared" si="21"/>
        <v>0</v>
      </c>
      <c r="I300" s="13"/>
      <c r="J300" s="52">
        <f t="shared" si="19"/>
        <v>0</v>
      </c>
    </row>
    <row r="301" spans="1:10" ht="22.5" x14ac:dyDescent="0.2">
      <c r="A301" s="2"/>
      <c r="B301" s="147">
        <v>400</v>
      </c>
      <c r="C301" s="147" t="s">
        <v>1885</v>
      </c>
      <c r="D301" s="86" t="s">
        <v>1886</v>
      </c>
      <c r="E301" s="87" t="s">
        <v>438</v>
      </c>
      <c r="F301" s="127">
        <v>64.320999999999998</v>
      </c>
      <c r="G301" s="13"/>
      <c r="H301" s="52">
        <f t="shared" si="21"/>
        <v>0</v>
      </c>
      <c r="I301" s="13"/>
      <c r="J301" s="52">
        <f t="shared" si="19"/>
        <v>0</v>
      </c>
    </row>
    <row r="302" spans="1:10" ht="22.5" x14ac:dyDescent="0.2">
      <c r="A302" s="2"/>
      <c r="B302" s="147">
        <v>401</v>
      </c>
      <c r="C302" s="147" t="s">
        <v>1887</v>
      </c>
      <c r="D302" s="86" t="s">
        <v>1888</v>
      </c>
      <c r="E302" s="87" t="s">
        <v>371</v>
      </c>
      <c r="F302" s="127">
        <v>2</v>
      </c>
      <c r="G302" s="13"/>
      <c r="H302" s="52">
        <f t="shared" si="21"/>
        <v>0</v>
      </c>
      <c r="I302" s="13"/>
      <c r="J302" s="52">
        <f t="shared" si="19"/>
        <v>0</v>
      </c>
    </row>
    <row r="303" spans="1:10" ht="22.5" x14ac:dyDescent="0.2">
      <c r="A303" s="2"/>
      <c r="B303" s="147">
        <v>402</v>
      </c>
      <c r="C303" s="147" t="s">
        <v>1889</v>
      </c>
      <c r="D303" s="86" t="s">
        <v>1890</v>
      </c>
      <c r="E303" s="87" t="s">
        <v>371</v>
      </c>
      <c r="F303" s="127">
        <v>6</v>
      </c>
      <c r="G303" s="13"/>
      <c r="H303" s="52">
        <f t="shared" si="21"/>
        <v>0</v>
      </c>
      <c r="I303" s="13"/>
      <c r="J303" s="52">
        <f t="shared" si="19"/>
        <v>0</v>
      </c>
    </row>
    <row r="304" spans="1:10" ht="22.5" x14ac:dyDescent="0.2">
      <c r="A304" s="2"/>
      <c r="B304" s="147">
        <v>403</v>
      </c>
      <c r="C304" s="147" t="s">
        <v>1891</v>
      </c>
      <c r="D304" s="86" t="s">
        <v>1892</v>
      </c>
      <c r="E304" s="87" t="s">
        <v>371</v>
      </c>
      <c r="F304" s="127">
        <v>2</v>
      </c>
      <c r="G304" s="13"/>
      <c r="H304" s="52">
        <f t="shared" si="21"/>
        <v>0</v>
      </c>
      <c r="I304" s="13"/>
      <c r="J304" s="52">
        <f t="shared" si="19"/>
        <v>0</v>
      </c>
    </row>
    <row r="305" spans="1:10" ht="22.5" x14ac:dyDescent="0.2">
      <c r="A305" s="2"/>
      <c r="B305" s="147">
        <v>404</v>
      </c>
      <c r="C305" s="147" t="s">
        <v>1893</v>
      </c>
      <c r="D305" s="86" t="s">
        <v>1894</v>
      </c>
      <c r="E305" s="87" t="s">
        <v>371</v>
      </c>
      <c r="F305" s="127">
        <v>6</v>
      </c>
      <c r="G305" s="13"/>
      <c r="H305" s="52">
        <f t="shared" si="21"/>
        <v>0</v>
      </c>
      <c r="I305" s="13"/>
      <c r="J305" s="52">
        <f t="shared" si="19"/>
        <v>0</v>
      </c>
    </row>
    <row r="306" spans="1:10" ht="22.5" x14ac:dyDescent="0.2">
      <c r="A306" s="2"/>
      <c r="B306" s="147">
        <v>405</v>
      </c>
      <c r="C306" s="147" t="s">
        <v>1895</v>
      </c>
      <c r="D306" s="86" t="s">
        <v>1896</v>
      </c>
      <c r="E306" s="87" t="s">
        <v>438</v>
      </c>
      <c r="F306" s="127">
        <v>217.607</v>
      </c>
      <c r="G306" s="13"/>
      <c r="H306" s="52">
        <f t="shared" si="21"/>
        <v>0</v>
      </c>
      <c r="I306" s="13"/>
      <c r="J306" s="52">
        <f t="shared" si="19"/>
        <v>0</v>
      </c>
    </row>
    <row r="307" spans="1:10" ht="22.5" x14ac:dyDescent="0.2">
      <c r="A307" s="2"/>
      <c r="B307" s="147">
        <v>406</v>
      </c>
      <c r="C307" s="147" t="s">
        <v>1897</v>
      </c>
      <c r="D307" s="86" t="s">
        <v>1898</v>
      </c>
      <c r="E307" s="87" t="s">
        <v>438</v>
      </c>
      <c r="F307" s="127">
        <v>217.607</v>
      </c>
      <c r="G307" s="13"/>
      <c r="H307" s="52">
        <f t="shared" si="21"/>
        <v>0</v>
      </c>
      <c r="I307" s="13"/>
      <c r="J307" s="52">
        <f t="shared" si="19"/>
        <v>0</v>
      </c>
    </row>
    <row r="308" spans="1:10" ht="56.25" x14ac:dyDescent="0.2">
      <c r="A308" s="2"/>
      <c r="B308" s="163">
        <v>407</v>
      </c>
      <c r="C308" s="163" t="s">
        <v>2662</v>
      </c>
      <c r="D308" s="164" t="s">
        <v>1900</v>
      </c>
      <c r="E308" s="165" t="s">
        <v>438</v>
      </c>
      <c r="F308" s="166">
        <v>102.09099999999999</v>
      </c>
      <c r="G308" s="120"/>
      <c r="H308" s="52">
        <f>F308*G308*18</f>
        <v>0</v>
      </c>
      <c r="I308" s="13"/>
      <c r="J308" s="52">
        <f t="shared" ref="J308" si="22">H308+I308</f>
        <v>0</v>
      </c>
    </row>
    <row r="309" spans="1:10" ht="22.5" x14ac:dyDescent="0.2">
      <c r="A309" s="2"/>
      <c r="B309" s="147">
        <v>408</v>
      </c>
      <c r="C309" s="79" t="s">
        <v>1901</v>
      </c>
      <c r="D309" s="86" t="s">
        <v>1902</v>
      </c>
      <c r="E309" s="87" t="s">
        <v>438</v>
      </c>
      <c r="F309" s="127">
        <v>102.09099999999999</v>
      </c>
      <c r="G309" s="13"/>
      <c r="H309" s="52">
        <f t="shared" ref="H309:H357" si="23">F309*G309</f>
        <v>0</v>
      </c>
      <c r="I309" s="13"/>
      <c r="J309" s="52">
        <f t="shared" si="19"/>
        <v>0</v>
      </c>
    </row>
    <row r="310" spans="1:10" ht="22.5" x14ac:dyDescent="0.2">
      <c r="A310" s="2"/>
      <c r="B310" s="147">
        <v>409</v>
      </c>
      <c r="C310" s="79" t="s">
        <v>1903</v>
      </c>
      <c r="D310" s="86" t="s">
        <v>1999</v>
      </c>
      <c r="E310" s="87" t="s">
        <v>411</v>
      </c>
      <c r="F310" s="127">
        <v>12.15</v>
      </c>
      <c r="G310" s="13"/>
      <c r="H310" s="52">
        <f t="shared" si="23"/>
        <v>0</v>
      </c>
      <c r="I310" s="13"/>
      <c r="J310" s="52">
        <f t="shared" si="19"/>
        <v>0</v>
      </c>
    </row>
    <row r="311" spans="1:10" ht="22.5" x14ac:dyDescent="0.2">
      <c r="A311" s="2"/>
      <c r="B311" s="147">
        <v>410</v>
      </c>
      <c r="C311" s="79" t="s">
        <v>1903</v>
      </c>
      <c r="D311" s="86" t="s">
        <v>1905</v>
      </c>
      <c r="E311" s="87" t="s">
        <v>411</v>
      </c>
      <c r="F311" s="127">
        <v>175.5</v>
      </c>
      <c r="G311" s="13"/>
      <c r="H311" s="52">
        <f t="shared" si="23"/>
        <v>0</v>
      </c>
      <c r="I311" s="13"/>
      <c r="J311" s="52">
        <f t="shared" si="19"/>
        <v>0</v>
      </c>
    </row>
    <row r="312" spans="1:10" ht="22.5" x14ac:dyDescent="0.2">
      <c r="A312" s="2"/>
      <c r="B312" s="147">
        <v>411</v>
      </c>
      <c r="C312" s="79" t="s">
        <v>1903</v>
      </c>
      <c r="D312" s="86" t="s">
        <v>1964</v>
      </c>
      <c r="E312" s="87" t="s">
        <v>411</v>
      </c>
      <c r="F312" s="127">
        <v>1.2</v>
      </c>
      <c r="G312" s="13"/>
      <c r="H312" s="52">
        <f t="shared" si="23"/>
        <v>0</v>
      </c>
      <c r="I312" s="13"/>
      <c r="J312" s="52">
        <f t="shared" si="19"/>
        <v>0</v>
      </c>
    </row>
    <row r="313" spans="1:10" ht="22.5" x14ac:dyDescent="0.2">
      <c r="A313" s="2"/>
      <c r="B313" s="147">
        <v>412</v>
      </c>
      <c r="C313" s="79" t="s">
        <v>2284</v>
      </c>
      <c r="D313" s="86" t="s">
        <v>2663</v>
      </c>
      <c r="E313" s="87" t="s">
        <v>353</v>
      </c>
      <c r="F313" s="127">
        <v>1</v>
      </c>
      <c r="G313" s="13"/>
      <c r="H313" s="52">
        <f t="shared" si="23"/>
        <v>0</v>
      </c>
      <c r="I313" s="13"/>
      <c r="J313" s="52">
        <f t="shared" si="19"/>
        <v>0</v>
      </c>
    </row>
    <row r="314" spans="1:10" ht="22.5" x14ac:dyDescent="0.2">
      <c r="A314" s="2"/>
      <c r="B314" s="147">
        <v>413</v>
      </c>
      <c r="C314" s="79" t="s">
        <v>1906</v>
      </c>
      <c r="D314" s="86" t="s">
        <v>1966</v>
      </c>
      <c r="E314" s="87" t="s">
        <v>353</v>
      </c>
      <c r="F314" s="127">
        <v>1</v>
      </c>
      <c r="G314" s="13"/>
      <c r="H314" s="52">
        <f t="shared" si="23"/>
        <v>0</v>
      </c>
      <c r="I314" s="13"/>
      <c r="J314" s="52">
        <f t="shared" si="19"/>
        <v>0</v>
      </c>
    </row>
    <row r="315" spans="1:10" ht="22.5" x14ac:dyDescent="0.2">
      <c r="A315" s="2"/>
      <c r="B315" s="147">
        <v>414</v>
      </c>
      <c r="C315" s="79" t="s">
        <v>1906</v>
      </c>
      <c r="D315" s="86" t="s">
        <v>1968</v>
      </c>
      <c r="E315" s="87" t="s">
        <v>353</v>
      </c>
      <c r="F315" s="127">
        <v>2</v>
      </c>
      <c r="G315" s="13"/>
      <c r="H315" s="52">
        <f t="shared" si="23"/>
        <v>0</v>
      </c>
      <c r="I315" s="13"/>
      <c r="J315" s="52">
        <f t="shared" si="19"/>
        <v>0</v>
      </c>
    </row>
    <row r="316" spans="1:10" ht="22.5" x14ac:dyDescent="0.2">
      <c r="A316" s="2"/>
      <c r="B316" s="147">
        <v>415</v>
      </c>
      <c r="C316" s="79" t="s">
        <v>1906</v>
      </c>
      <c r="D316" s="86" t="s">
        <v>1969</v>
      </c>
      <c r="E316" s="87" t="s">
        <v>353</v>
      </c>
      <c r="F316" s="127">
        <v>6</v>
      </c>
      <c r="G316" s="13"/>
      <c r="H316" s="52">
        <f t="shared" si="23"/>
        <v>0</v>
      </c>
      <c r="I316" s="13"/>
      <c r="J316" s="52">
        <f t="shared" si="19"/>
        <v>0</v>
      </c>
    </row>
    <row r="317" spans="1:10" ht="22.5" x14ac:dyDescent="0.2">
      <c r="A317" s="2"/>
      <c r="B317" s="147">
        <v>416</v>
      </c>
      <c r="C317" s="79" t="s">
        <v>1912</v>
      </c>
      <c r="D317" s="86" t="s">
        <v>2002</v>
      </c>
      <c r="E317" s="87" t="s">
        <v>1911</v>
      </c>
      <c r="F317" s="127">
        <v>1</v>
      </c>
      <c r="G317" s="13"/>
      <c r="H317" s="52">
        <f t="shared" si="23"/>
        <v>0</v>
      </c>
      <c r="I317" s="13"/>
      <c r="J317" s="52">
        <f t="shared" si="19"/>
        <v>0</v>
      </c>
    </row>
    <row r="318" spans="1:10" ht="22.5" x14ac:dyDescent="0.2">
      <c r="A318" s="2"/>
      <c r="B318" s="147">
        <v>417</v>
      </c>
      <c r="C318" s="79" t="s">
        <v>1912</v>
      </c>
      <c r="D318" s="86" t="s">
        <v>1913</v>
      </c>
      <c r="E318" s="87" t="s">
        <v>1911</v>
      </c>
      <c r="F318" s="127">
        <v>18</v>
      </c>
      <c r="G318" s="13"/>
      <c r="H318" s="52">
        <f t="shared" si="23"/>
        <v>0</v>
      </c>
      <c r="I318" s="13"/>
      <c r="J318" s="52">
        <f t="shared" si="19"/>
        <v>0</v>
      </c>
    </row>
    <row r="319" spans="1:10" ht="22.5" x14ac:dyDescent="0.2">
      <c r="A319" s="2"/>
      <c r="B319" s="147">
        <v>418</v>
      </c>
      <c r="C319" s="79" t="s">
        <v>1912</v>
      </c>
      <c r="D319" s="86" t="s">
        <v>1970</v>
      </c>
      <c r="E319" s="87" t="s">
        <v>1911</v>
      </c>
      <c r="F319" s="127">
        <v>1</v>
      </c>
      <c r="G319" s="13"/>
      <c r="H319" s="52">
        <f t="shared" si="23"/>
        <v>0</v>
      </c>
      <c r="I319" s="13"/>
      <c r="J319" s="52">
        <f t="shared" si="19"/>
        <v>0</v>
      </c>
    </row>
    <row r="320" spans="1:10" ht="22.5" x14ac:dyDescent="0.2">
      <c r="A320" s="2"/>
      <c r="B320" s="147">
        <v>419</v>
      </c>
      <c r="C320" s="79" t="s">
        <v>1914</v>
      </c>
      <c r="D320" s="86" t="s">
        <v>2003</v>
      </c>
      <c r="E320" s="87" t="s">
        <v>371</v>
      </c>
      <c r="F320" s="127">
        <v>1</v>
      </c>
      <c r="G320" s="13"/>
      <c r="H320" s="52">
        <f t="shared" si="23"/>
        <v>0</v>
      </c>
      <c r="I320" s="13"/>
      <c r="J320" s="52">
        <f t="shared" si="19"/>
        <v>0</v>
      </c>
    </row>
    <row r="321" spans="1:10" ht="22.5" x14ac:dyDescent="0.2">
      <c r="A321" s="2"/>
      <c r="B321" s="147">
        <v>420</v>
      </c>
      <c r="C321" s="79" t="s">
        <v>1914</v>
      </c>
      <c r="D321" s="86" t="s">
        <v>1972</v>
      </c>
      <c r="E321" s="87" t="s">
        <v>371</v>
      </c>
      <c r="F321" s="127">
        <v>1</v>
      </c>
      <c r="G321" s="13"/>
      <c r="H321" s="52">
        <f t="shared" si="23"/>
        <v>0</v>
      </c>
      <c r="I321" s="13"/>
      <c r="J321" s="52">
        <f t="shared" si="19"/>
        <v>0</v>
      </c>
    </row>
    <row r="322" spans="1:10" ht="22.5" x14ac:dyDescent="0.2">
      <c r="A322" s="2"/>
      <c r="B322" s="147">
        <v>421</v>
      </c>
      <c r="C322" s="79" t="s">
        <v>1976</v>
      </c>
      <c r="D322" s="86" t="s">
        <v>1977</v>
      </c>
      <c r="E322" s="87" t="s">
        <v>353</v>
      </c>
      <c r="F322" s="127">
        <v>1</v>
      </c>
      <c r="G322" s="13"/>
      <c r="H322" s="52">
        <f t="shared" si="23"/>
        <v>0</v>
      </c>
      <c r="I322" s="13"/>
      <c r="J322" s="52">
        <f t="shared" si="19"/>
        <v>0</v>
      </c>
    </row>
    <row r="323" spans="1:10" ht="22.5" x14ac:dyDescent="0.2">
      <c r="A323" s="2"/>
      <c r="B323" s="147">
        <v>422</v>
      </c>
      <c r="C323" s="79" t="s">
        <v>1916</v>
      </c>
      <c r="D323" s="86" t="s">
        <v>1917</v>
      </c>
      <c r="E323" s="87" t="s">
        <v>411</v>
      </c>
      <c r="F323" s="127">
        <v>188.85</v>
      </c>
      <c r="G323" s="13"/>
      <c r="H323" s="52">
        <f t="shared" si="23"/>
        <v>0</v>
      </c>
      <c r="I323" s="13"/>
      <c r="J323" s="52">
        <f t="shared" si="19"/>
        <v>0</v>
      </c>
    </row>
    <row r="324" spans="1:10" ht="33.75" x14ac:dyDescent="0.2">
      <c r="A324" s="2"/>
      <c r="B324" s="147">
        <v>423</v>
      </c>
      <c r="C324" s="79" t="s">
        <v>1918</v>
      </c>
      <c r="D324" s="86" t="s">
        <v>1919</v>
      </c>
      <c r="E324" s="87" t="s">
        <v>1920</v>
      </c>
      <c r="F324" s="127">
        <v>1</v>
      </c>
      <c r="G324" s="13"/>
      <c r="H324" s="52">
        <f t="shared" si="23"/>
        <v>0</v>
      </c>
      <c r="I324" s="13"/>
      <c r="J324" s="52">
        <f t="shared" si="19"/>
        <v>0</v>
      </c>
    </row>
    <row r="325" spans="1:10" ht="22.5" x14ac:dyDescent="0.2">
      <c r="A325" s="2"/>
      <c r="B325" s="147">
        <v>424</v>
      </c>
      <c r="C325" s="79" t="s">
        <v>1921</v>
      </c>
      <c r="D325" s="86" t="s">
        <v>1922</v>
      </c>
      <c r="E325" s="87" t="s">
        <v>1923</v>
      </c>
      <c r="F325" s="127">
        <v>1</v>
      </c>
      <c r="G325" s="13"/>
      <c r="H325" s="52">
        <f t="shared" si="23"/>
        <v>0</v>
      </c>
      <c r="I325" s="13"/>
      <c r="J325" s="52">
        <f t="shared" ref="J325:J357" si="24">H325+I325</f>
        <v>0</v>
      </c>
    </row>
    <row r="326" spans="1:10" ht="22.5" x14ac:dyDescent="0.2">
      <c r="A326" s="2"/>
      <c r="B326" s="147">
        <v>425</v>
      </c>
      <c r="C326" s="79" t="s">
        <v>1924</v>
      </c>
      <c r="D326" s="86" t="s">
        <v>1925</v>
      </c>
      <c r="E326" s="87" t="s">
        <v>1923</v>
      </c>
      <c r="F326" s="127">
        <v>1</v>
      </c>
      <c r="G326" s="13"/>
      <c r="H326" s="52">
        <f t="shared" si="23"/>
        <v>0</v>
      </c>
      <c r="I326" s="13"/>
      <c r="J326" s="52">
        <f t="shared" si="24"/>
        <v>0</v>
      </c>
    </row>
    <row r="327" spans="1:10" ht="33.75" x14ac:dyDescent="0.2">
      <c r="A327" s="2"/>
      <c r="B327" s="147">
        <v>426</v>
      </c>
      <c r="C327" s="79" t="s">
        <v>1926</v>
      </c>
      <c r="D327" s="86" t="s">
        <v>1927</v>
      </c>
      <c r="E327" s="87" t="s">
        <v>411</v>
      </c>
      <c r="F327" s="127">
        <v>-11.15</v>
      </c>
      <c r="G327" s="13"/>
      <c r="H327" s="52">
        <f t="shared" si="23"/>
        <v>0</v>
      </c>
      <c r="I327" s="13"/>
      <c r="J327" s="52">
        <f t="shared" si="24"/>
        <v>0</v>
      </c>
    </row>
    <row r="328" spans="1:10" ht="22.5" x14ac:dyDescent="0.2">
      <c r="A328" s="2"/>
      <c r="B328" s="147">
        <v>427</v>
      </c>
      <c r="C328" s="79" t="s">
        <v>1928</v>
      </c>
      <c r="D328" s="86" t="s">
        <v>1929</v>
      </c>
      <c r="E328" s="87" t="s">
        <v>411</v>
      </c>
      <c r="F328" s="127">
        <v>-11.15</v>
      </c>
      <c r="G328" s="13"/>
      <c r="H328" s="52">
        <f t="shared" si="23"/>
        <v>0</v>
      </c>
      <c r="I328" s="13"/>
      <c r="J328" s="52">
        <f t="shared" si="24"/>
        <v>0</v>
      </c>
    </row>
    <row r="329" spans="1:10" ht="22.5" x14ac:dyDescent="0.2">
      <c r="A329" s="2"/>
      <c r="B329" s="147">
        <v>428</v>
      </c>
      <c r="C329" s="79" t="s">
        <v>1928</v>
      </c>
      <c r="D329" s="86" t="s">
        <v>1930</v>
      </c>
      <c r="E329" s="87" t="s">
        <v>411</v>
      </c>
      <c r="F329" s="127">
        <v>-11.15</v>
      </c>
      <c r="G329" s="13"/>
      <c r="H329" s="52">
        <f t="shared" si="23"/>
        <v>0</v>
      </c>
      <c r="I329" s="13"/>
      <c r="J329" s="52">
        <f t="shared" si="24"/>
        <v>0</v>
      </c>
    </row>
    <row r="330" spans="1:10" ht="22.5" x14ac:dyDescent="0.2">
      <c r="A330" s="2"/>
      <c r="B330" s="147">
        <v>429</v>
      </c>
      <c r="C330" s="79" t="s">
        <v>1943</v>
      </c>
      <c r="D330" s="86" t="s">
        <v>1944</v>
      </c>
      <c r="E330" s="87" t="s">
        <v>438</v>
      </c>
      <c r="F330" s="127">
        <v>0.49</v>
      </c>
      <c r="G330" s="13"/>
      <c r="H330" s="52">
        <f t="shared" si="23"/>
        <v>0</v>
      </c>
      <c r="I330" s="13"/>
      <c r="J330" s="52">
        <f t="shared" si="24"/>
        <v>0</v>
      </c>
    </row>
    <row r="331" spans="1:10" ht="22.5" x14ac:dyDescent="0.2">
      <c r="A331" s="2"/>
      <c r="B331" s="147">
        <v>430</v>
      </c>
      <c r="C331" s="79" t="s">
        <v>1945</v>
      </c>
      <c r="D331" s="86" t="s">
        <v>2664</v>
      </c>
      <c r="E331" s="87" t="s">
        <v>1766</v>
      </c>
      <c r="F331" s="127">
        <v>1</v>
      </c>
      <c r="G331" s="13"/>
      <c r="H331" s="52">
        <f t="shared" si="23"/>
        <v>0</v>
      </c>
      <c r="I331" s="13"/>
      <c r="J331" s="52">
        <f t="shared" si="24"/>
        <v>0</v>
      </c>
    </row>
    <row r="332" spans="1:10" ht="22.5" x14ac:dyDescent="0.2">
      <c r="A332" s="2"/>
      <c r="B332" s="147">
        <v>431</v>
      </c>
      <c r="C332" s="79" t="s">
        <v>1947</v>
      </c>
      <c r="D332" s="86" t="s">
        <v>2665</v>
      </c>
      <c r="E332" s="87" t="s">
        <v>1949</v>
      </c>
      <c r="F332" s="127">
        <v>-2</v>
      </c>
      <c r="G332" s="13"/>
      <c r="H332" s="52">
        <f t="shared" si="23"/>
        <v>0</v>
      </c>
      <c r="I332" s="13"/>
      <c r="J332" s="52">
        <f t="shared" si="24"/>
        <v>0</v>
      </c>
    </row>
    <row r="333" spans="1:10" ht="22.5" x14ac:dyDescent="0.2">
      <c r="A333" s="2"/>
      <c r="B333" s="147">
        <v>432</v>
      </c>
      <c r="C333" s="79" t="s">
        <v>2666</v>
      </c>
      <c r="D333" s="86" t="s">
        <v>2667</v>
      </c>
      <c r="E333" s="87" t="s">
        <v>353</v>
      </c>
      <c r="F333" s="127">
        <v>4</v>
      </c>
      <c r="G333" s="13"/>
      <c r="H333" s="52">
        <f t="shared" si="23"/>
        <v>0</v>
      </c>
      <c r="I333" s="13"/>
      <c r="J333" s="52">
        <f t="shared" si="24"/>
        <v>0</v>
      </c>
    </row>
    <row r="334" spans="1:10" ht="22.5" x14ac:dyDescent="0.2">
      <c r="A334" s="2"/>
      <c r="B334" s="147">
        <v>433</v>
      </c>
      <c r="C334" s="79" t="s">
        <v>1983</v>
      </c>
      <c r="D334" s="86" t="s">
        <v>1984</v>
      </c>
      <c r="E334" s="87" t="s">
        <v>353</v>
      </c>
      <c r="F334" s="127">
        <v>2</v>
      </c>
      <c r="G334" s="13"/>
      <c r="H334" s="52">
        <f t="shared" si="23"/>
        <v>0</v>
      </c>
      <c r="I334" s="13"/>
      <c r="J334" s="52">
        <f t="shared" si="24"/>
        <v>0</v>
      </c>
    </row>
    <row r="335" spans="1:10" ht="33.75" x14ac:dyDescent="0.2">
      <c r="A335" s="2"/>
      <c r="B335" s="147">
        <v>434</v>
      </c>
      <c r="C335" s="79" t="s">
        <v>1985</v>
      </c>
      <c r="D335" s="86" t="s">
        <v>1986</v>
      </c>
      <c r="E335" s="87" t="s">
        <v>371</v>
      </c>
      <c r="F335" s="127">
        <v>2</v>
      </c>
      <c r="G335" s="13"/>
      <c r="H335" s="52">
        <f t="shared" si="23"/>
        <v>0</v>
      </c>
      <c r="I335" s="13"/>
      <c r="J335" s="52">
        <f t="shared" si="24"/>
        <v>0</v>
      </c>
    </row>
    <row r="336" spans="1:10" ht="22.5" x14ac:dyDescent="0.2">
      <c r="A336" s="2"/>
      <c r="B336" s="147">
        <v>435</v>
      </c>
      <c r="C336" s="79" t="s">
        <v>1987</v>
      </c>
      <c r="D336" s="86" t="s">
        <v>1988</v>
      </c>
      <c r="E336" s="87" t="s">
        <v>353</v>
      </c>
      <c r="F336" s="127">
        <v>2</v>
      </c>
      <c r="G336" s="13"/>
      <c r="H336" s="52">
        <f t="shared" si="23"/>
        <v>0</v>
      </c>
      <c r="I336" s="13"/>
      <c r="J336" s="52">
        <f t="shared" si="24"/>
        <v>0</v>
      </c>
    </row>
    <row r="337" spans="1:10" x14ac:dyDescent="0.2">
      <c r="A337" s="2"/>
      <c r="B337" s="144"/>
      <c r="C337" s="144"/>
      <c r="D337" s="145" t="s">
        <v>1931</v>
      </c>
      <c r="E337" s="144"/>
      <c r="F337" s="146"/>
      <c r="G337" s="158"/>
      <c r="H337" s="52">
        <f>SUM(H338:H357)</f>
        <v>0</v>
      </c>
      <c r="I337" s="13"/>
      <c r="J337" s="52">
        <f t="shared" si="24"/>
        <v>0</v>
      </c>
    </row>
    <row r="338" spans="1:10" ht="45" x14ac:dyDescent="0.2">
      <c r="A338" s="2"/>
      <c r="B338" s="147">
        <v>436</v>
      </c>
      <c r="C338" s="79" t="s">
        <v>1877</v>
      </c>
      <c r="D338" s="86" t="s">
        <v>1878</v>
      </c>
      <c r="E338" s="87" t="s">
        <v>438</v>
      </c>
      <c r="F338" s="127">
        <v>103.562</v>
      </c>
      <c r="G338" s="13"/>
      <c r="H338" s="52">
        <f t="shared" si="23"/>
        <v>0</v>
      </c>
      <c r="I338" s="13"/>
      <c r="J338" s="52">
        <f t="shared" si="24"/>
        <v>0</v>
      </c>
    </row>
    <row r="339" spans="1:10" ht="22.5" x14ac:dyDescent="0.2">
      <c r="A339" s="2"/>
      <c r="B339" s="147">
        <v>437</v>
      </c>
      <c r="C339" s="79" t="s">
        <v>1879</v>
      </c>
      <c r="D339" s="86" t="s">
        <v>1880</v>
      </c>
      <c r="E339" s="87" t="s">
        <v>438</v>
      </c>
      <c r="F339" s="127">
        <v>18.276</v>
      </c>
      <c r="G339" s="13"/>
      <c r="H339" s="52">
        <f t="shared" si="23"/>
        <v>0</v>
      </c>
      <c r="I339" s="13"/>
      <c r="J339" s="52">
        <f t="shared" si="24"/>
        <v>0</v>
      </c>
    </row>
    <row r="340" spans="1:10" ht="33.75" x14ac:dyDescent="0.2">
      <c r="A340" s="2"/>
      <c r="B340" s="147">
        <v>438</v>
      </c>
      <c r="C340" s="79" t="s">
        <v>1932</v>
      </c>
      <c r="D340" s="86" t="s">
        <v>1933</v>
      </c>
      <c r="E340" s="87" t="s">
        <v>358</v>
      </c>
      <c r="F340" s="127">
        <v>1404.4549999999999</v>
      </c>
      <c r="G340" s="13"/>
      <c r="H340" s="52">
        <f t="shared" si="23"/>
        <v>0</v>
      </c>
      <c r="I340" s="13"/>
      <c r="J340" s="52">
        <f t="shared" si="24"/>
        <v>0</v>
      </c>
    </row>
    <row r="341" spans="1:10" ht="45" x14ac:dyDescent="0.2">
      <c r="A341" s="2"/>
      <c r="B341" s="147">
        <v>439</v>
      </c>
      <c r="C341" s="79" t="s">
        <v>1934</v>
      </c>
      <c r="D341" s="86" t="s">
        <v>1935</v>
      </c>
      <c r="E341" s="87" t="s">
        <v>358</v>
      </c>
      <c r="F341" s="127">
        <v>1404.4549999999999</v>
      </c>
      <c r="G341" s="13"/>
      <c r="H341" s="52">
        <f t="shared" si="23"/>
        <v>0</v>
      </c>
      <c r="I341" s="13"/>
      <c r="J341" s="52">
        <f t="shared" si="24"/>
        <v>0</v>
      </c>
    </row>
    <row r="342" spans="1:10" ht="33.75" x14ac:dyDescent="0.2">
      <c r="A342" s="2"/>
      <c r="B342" s="147">
        <v>440</v>
      </c>
      <c r="C342" s="79" t="s">
        <v>1881</v>
      </c>
      <c r="D342" s="86" t="s">
        <v>1882</v>
      </c>
      <c r="E342" s="87" t="s">
        <v>358</v>
      </c>
      <c r="F342" s="127">
        <v>203.06299999999999</v>
      </c>
      <c r="G342" s="13"/>
      <c r="H342" s="52">
        <f t="shared" si="23"/>
        <v>0</v>
      </c>
      <c r="I342" s="13"/>
      <c r="J342" s="52">
        <f t="shared" si="24"/>
        <v>0</v>
      </c>
    </row>
    <row r="343" spans="1:10" ht="45" x14ac:dyDescent="0.2">
      <c r="A343" s="2"/>
      <c r="B343" s="147">
        <v>441</v>
      </c>
      <c r="C343" s="79" t="s">
        <v>1936</v>
      </c>
      <c r="D343" s="86" t="s">
        <v>1937</v>
      </c>
      <c r="E343" s="87" t="s">
        <v>358</v>
      </c>
      <c r="F343" s="127">
        <v>203.06299999999999</v>
      </c>
      <c r="G343" s="13"/>
      <c r="H343" s="52">
        <f t="shared" si="23"/>
        <v>0</v>
      </c>
      <c r="I343" s="13"/>
      <c r="J343" s="52">
        <f t="shared" si="24"/>
        <v>0</v>
      </c>
    </row>
    <row r="344" spans="1:10" ht="22.5" x14ac:dyDescent="0.2">
      <c r="A344" s="2"/>
      <c r="B344" s="147">
        <v>442</v>
      </c>
      <c r="C344" s="79" t="s">
        <v>1883</v>
      </c>
      <c r="D344" s="86" t="s">
        <v>1884</v>
      </c>
      <c r="E344" s="87" t="s">
        <v>438</v>
      </c>
      <c r="F344" s="127">
        <v>12.996</v>
      </c>
      <c r="G344" s="13"/>
      <c r="H344" s="52">
        <f t="shared" si="23"/>
        <v>0</v>
      </c>
      <c r="I344" s="13"/>
      <c r="J344" s="52">
        <f t="shared" si="24"/>
        <v>0</v>
      </c>
    </row>
    <row r="345" spans="1:10" ht="22.5" x14ac:dyDescent="0.2">
      <c r="A345" s="2"/>
      <c r="B345" s="147">
        <v>443</v>
      </c>
      <c r="C345" s="79" t="s">
        <v>1885</v>
      </c>
      <c r="D345" s="86" t="s">
        <v>1886</v>
      </c>
      <c r="E345" s="87" t="s">
        <v>438</v>
      </c>
      <c r="F345" s="127">
        <v>32.49</v>
      </c>
      <c r="G345" s="13"/>
      <c r="H345" s="52">
        <f t="shared" si="23"/>
        <v>0</v>
      </c>
      <c r="I345" s="13"/>
      <c r="J345" s="52">
        <f t="shared" si="24"/>
        <v>0</v>
      </c>
    </row>
    <row r="346" spans="1:10" ht="22.5" x14ac:dyDescent="0.2">
      <c r="A346" s="2"/>
      <c r="B346" s="147">
        <v>444</v>
      </c>
      <c r="C346" s="79" t="s">
        <v>1895</v>
      </c>
      <c r="D346" s="86" t="s">
        <v>1896</v>
      </c>
      <c r="E346" s="87" t="s">
        <v>438</v>
      </c>
      <c r="F346" s="127">
        <v>76.352000000000004</v>
      </c>
      <c r="G346" s="13"/>
      <c r="H346" s="52">
        <f t="shared" si="23"/>
        <v>0</v>
      </c>
      <c r="I346" s="13"/>
      <c r="J346" s="52">
        <f t="shared" si="24"/>
        <v>0</v>
      </c>
    </row>
    <row r="347" spans="1:10" ht="22.5" x14ac:dyDescent="0.2">
      <c r="A347" s="2"/>
      <c r="B347" s="147">
        <v>445</v>
      </c>
      <c r="C347" s="79" t="s">
        <v>1897</v>
      </c>
      <c r="D347" s="86" t="s">
        <v>1898</v>
      </c>
      <c r="E347" s="87" t="s">
        <v>438</v>
      </c>
      <c r="F347" s="127">
        <v>76.352000000000004</v>
      </c>
      <c r="G347" s="13"/>
      <c r="H347" s="52">
        <f t="shared" si="23"/>
        <v>0</v>
      </c>
      <c r="I347" s="13"/>
      <c r="J347" s="52">
        <f t="shared" si="24"/>
        <v>0</v>
      </c>
    </row>
    <row r="348" spans="1:10" ht="56.25" x14ac:dyDescent="0.2">
      <c r="A348" s="2"/>
      <c r="B348" s="163">
        <v>446</v>
      </c>
      <c r="C348" s="163" t="s">
        <v>2662</v>
      </c>
      <c r="D348" s="164" t="s">
        <v>1900</v>
      </c>
      <c r="E348" s="165" t="s">
        <v>438</v>
      </c>
      <c r="F348" s="166">
        <v>45.485999999999997</v>
      </c>
      <c r="G348" s="120"/>
      <c r="H348" s="52">
        <f>F348*G348*18</f>
        <v>0</v>
      </c>
      <c r="I348" s="13"/>
      <c r="J348" s="52">
        <f t="shared" ref="J348" si="25">H348+I348</f>
        <v>0</v>
      </c>
    </row>
    <row r="349" spans="1:10" ht="22.5" x14ac:dyDescent="0.2">
      <c r="A349" s="2"/>
      <c r="B349" s="147">
        <v>447</v>
      </c>
      <c r="C349" s="79" t="s">
        <v>1901</v>
      </c>
      <c r="D349" s="86" t="s">
        <v>1902</v>
      </c>
      <c r="E349" s="87" t="s">
        <v>438</v>
      </c>
      <c r="F349" s="127">
        <v>45.485999999999997</v>
      </c>
      <c r="G349" s="13"/>
      <c r="H349" s="52">
        <f t="shared" si="23"/>
        <v>0</v>
      </c>
      <c r="I349" s="13"/>
      <c r="J349" s="52">
        <f t="shared" si="24"/>
        <v>0</v>
      </c>
    </row>
    <row r="350" spans="1:10" ht="22.5" x14ac:dyDescent="0.2">
      <c r="A350" s="2"/>
      <c r="B350" s="147">
        <v>448</v>
      </c>
      <c r="C350" s="79" t="s">
        <v>1941</v>
      </c>
      <c r="D350" s="86" t="s">
        <v>1942</v>
      </c>
      <c r="E350" s="87" t="s">
        <v>411</v>
      </c>
      <c r="F350" s="127">
        <v>54.15</v>
      </c>
      <c r="G350" s="13"/>
      <c r="H350" s="52">
        <f t="shared" si="23"/>
        <v>0</v>
      </c>
      <c r="I350" s="13"/>
      <c r="J350" s="52">
        <f t="shared" si="24"/>
        <v>0</v>
      </c>
    </row>
    <row r="351" spans="1:10" ht="22.5" x14ac:dyDescent="0.2">
      <c r="A351" s="2"/>
      <c r="B351" s="147">
        <v>449</v>
      </c>
      <c r="C351" s="79" t="s">
        <v>1943</v>
      </c>
      <c r="D351" s="86" t="s">
        <v>1944</v>
      </c>
      <c r="E351" s="87" t="s">
        <v>438</v>
      </c>
      <c r="F351" s="127">
        <v>0.49</v>
      </c>
      <c r="G351" s="13"/>
      <c r="H351" s="52">
        <f t="shared" si="23"/>
        <v>0</v>
      </c>
      <c r="I351" s="13"/>
      <c r="J351" s="52">
        <f t="shared" si="24"/>
        <v>0</v>
      </c>
    </row>
    <row r="352" spans="1:10" ht="22.5" x14ac:dyDescent="0.2">
      <c r="A352" s="2"/>
      <c r="B352" s="147">
        <v>450</v>
      </c>
      <c r="C352" s="79" t="s">
        <v>1945</v>
      </c>
      <c r="D352" s="86" t="s">
        <v>1946</v>
      </c>
      <c r="E352" s="87" t="s">
        <v>1766</v>
      </c>
      <c r="F352" s="127">
        <v>1</v>
      </c>
      <c r="G352" s="13"/>
      <c r="H352" s="52">
        <f t="shared" si="23"/>
        <v>0</v>
      </c>
      <c r="I352" s="13"/>
      <c r="J352" s="52">
        <f t="shared" si="24"/>
        <v>0</v>
      </c>
    </row>
    <row r="353" spans="1:10" ht="22.5" x14ac:dyDescent="0.2">
      <c r="A353" s="2"/>
      <c r="B353" s="147">
        <v>451</v>
      </c>
      <c r="C353" s="79" t="s">
        <v>1947</v>
      </c>
      <c r="D353" s="86" t="s">
        <v>1948</v>
      </c>
      <c r="E353" s="87" t="s">
        <v>1949</v>
      </c>
      <c r="F353" s="127">
        <v>-1</v>
      </c>
      <c r="G353" s="13"/>
      <c r="H353" s="52">
        <f t="shared" si="23"/>
        <v>0</v>
      </c>
      <c r="I353" s="13"/>
      <c r="J353" s="52">
        <f t="shared" si="24"/>
        <v>0</v>
      </c>
    </row>
    <row r="354" spans="1:10" ht="33.75" x14ac:dyDescent="0.2">
      <c r="A354" s="2"/>
      <c r="B354" s="147">
        <v>452</v>
      </c>
      <c r="C354" s="79" t="s">
        <v>1950</v>
      </c>
      <c r="D354" s="86" t="s">
        <v>1951</v>
      </c>
      <c r="E354" s="87" t="s">
        <v>1952</v>
      </c>
      <c r="F354" s="127">
        <v>1</v>
      </c>
      <c r="G354" s="13"/>
      <c r="H354" s="52">
        <f t="shared" si="23"/>
        <v>0</v>
      </c>
      <c r="I354" s="13"/>
      <c r="J354" s="52">
        <f t="shared" si="24"/>
        <v>0</v>
      </c>
    </row>
    <row r="355" spans="1:10" ht="22.5" x14ac:dyDescent="0.2">
      <c r="A355" s="2"/>
      <c r="B355" s="147">
        <v>453</v>
      </c>
      <c r="C355" s="79" t="s">
        <v>1992</v>
      </c>
      <c r="D355" s="86" t="s">
        <v>1993</v>
      </c>
      <c r="E355" s="87" t="s">
        <v>353</v>
      </c>
      <c r="F355" s="127">
        <v>2</v>
      </c>
      <c r="G355" s="13"/>
      <c r="H355" s="52">
        <f t="shared" si="23"/>
        <v>0</v>
      </c>
      <c r="I355" s="13"/>
      <c r="J355" s="52">
        <f t="shared" si="24"/>
        <v>0</v>
      </c>
    </row>
    <row r="356" spans="1:10" ht="22.5" x14ac:dyDescent="0.2">
      <c r="A356" s="2"/>
      <c r="B356" s="147">
        <v>454</v>
      </c>
      <c r="C356" s="79" t="s">
        <v>1955</v>
      </c>
      <c r="D356" s="86" t="s">
        <v>1956</v>
      </c>
      <c r="E356" s="87" t="s">
        <v>1920</v>
      </c>
      <c r="F356" s="127">
        <v>1</v>
      </c>
      <c r="G356" s="13"/>
      <c r="H356" s="52">
        <f t="shared" si="23"/>
        <v>0</v>
      </c>
      <c r="I356" s="13"/>
      <c r="J356" s="52">
        <f t="shared" si="24"/>
        <v>0</v>
      </c>
    </row>
    <row r="357" spans="1:10" ht="22.5" x14ac:dyDescent="0.2">
      <c r="A357" s="2"/>
      <c r="B357" s="147">
        <v>455</v>
      </c>
      <c r="C357" s="79" t="s">
        <v>1959</v>
      </c>
      <c r="D357" s="86" t="s">
        <v>1960</v>
      </c>
      <c r="E357" s="87" t="s">
        <v>411</v>
      </c>
      <c r="F357" s="127">
        <v>-145.85</v>
      </c>
      <c r="G357" s="13"/>
      <c r="H357" s="52">
        <f t="shared" si="23"/>
        <v>0</v>
      </c>
      <c r="I357" s="13"/>
      <c r="J357" s="52">
        <f t="shared" si="24"/>
        <v>0</v>
      </c>
    </row>
    <row r="358" spans="1:10" x14ac:dyDescent="0.2">
      <c r="A358" s="2"/>
      <c r="B358" s="156"/>
      <c r="C358" s="156"/>
      <c r="D358" s="157" t="s">
        <v>2438</v>
      </c>
      <c r="E358" s="156"/>
      <c r="F358" s="162"/>
      <c r="G358" s="158"/>
      <c r="H358" s="52">
        <f>SUM(H359:H364)</f>
        <v>0</v>
      </c>
      <c r="I358" s="13"/>
      <c r="J358" s="52">
        <f t="shared" ref="J358:J364" si="26">H358+I358</f>
        <v>0</v>
      </c>
    </row>
    <row r="359" spans="1:10" ht="45" x14ac:dyDescent="0.2">
      <c r="A359" s="2"/>
      <c r="B359" s="130">
        <v>456</v>
      </c>
      <c r="C359" s="130" t="s">
        <v>2668</v>
      </c>
      <c r="D359" s="131" t="s">
        <v>2669</v>
      </c>
      <c r="E359" s="132" t="s">
        <v>438</v>
      </c>
      <c r="F359" s="133">
        <v>27.84</v>
      </c>
      <c r="G359" s="13"/>
      <c r="H359" s="52">
        <f t="shared" ref="H359:H364" si="27">F359*G359</f>
        <v>0</v>
      </c>
      <c r="I359" s="13"/>
      <c r="J359" s="52">
        <f t="shared" si="26"/>
        <v>0</v>
      </c>
    </row>
    <row r="360" spans="1:10" ht="67.5" x14ac:dyDescent="0.2">
      <c r="A360" s="2"/>
      <c r="B360" s="130">
        <v>457</v>
      </c>
      <c r="C360" s="130" t="s">
        <v>2670</v>
      </c>
      <c r="D360" s="131" t="s">
        <v>2671</v>
      </c>
      <c r="E360" s="132" t="s">
        <v>438</v>
      </c>
      <c r="F360" s="133">
        <v>27.84</v>
      </c>
      <c r="G360" s="13"/>
      <c r="H360" s="52">
        <f>F360*G360*19</f>
        <v>0</v>
      </c>
      <c r="I360" s="13"/>
      <c r="J360" s="52">
        <f t="shared" si="26"/>
        <v>0</v>
      </c>
    </row>
    <row r="361" spans="1:10" ht="22.5" x14ac:dyDescent="0.2">
      <c r="A361" s="2"/>
      <c r="B361" s="130">
        <v>458</v>
      </c>
      <c r="C361" s="130" t="s">
        <v>2672</v>
      </c>
      <c r="D361" s="131" t="s">
        <v>2673</v>
      </c>
      <c r="E361" s="132" t="s">
        <v>438</v>
      </c>
      <c r="F361" s="133">
        <v>6.96</v>
      </c>
      <c r="G361" s="13"/>
      <c r="H361" s="52">
        <f t="shared" si="27"/>
        <v>0</v>
      </c>
      <c r="I361" s="13"/>
      <c r="J361" s="52">
        <f t="shared" si="26"/>
        <v>0</v>
      </c>
    </row>
    <row r="362" spans="1:10" ht="22.5" x14ac:dyDescent="0.2">
      <c r="A362" s="2"/>
      <c r="B362" s="130">
        <v>459</v>
      </c>
      <c r="C362" s="130" t="s">
        <v>2674</v>
      </c>
      <c r="D362" s="131" t="s">
        <v>2675</v>
      </c>
      <c r="E362" s="132" t="s">
        <v>1139</v>
      </c>
      <c r="F362" s="133">
        <v>1.635</v>
      </c>
      <c r="G362" s="13"/>
      <c r="H362" s="52">
        <f t="shared" si="27"/>
        <v>0</v>
      </c>
      <c r="I362" s="13"/>
      <c r="J362" s="52">
        <f t="shared" si="26"/>
        <v>0</v>
      </c>
    </row>
    <row r="363" spans="1:10" ht="90" x14ac:dyDescent="0.2">
      <c r="A363" s="2"/>
      <c r="B363" s="130">
        <v>460</v>
      </c>
      <c r="C363" s="130" t="s">
        <v>1840</v>
      </c>
      <c r="D363" s="131" t="s">
        <v>2676</v>
      </c>
      <c r="E363" s="132" t="s">
        <v>371</v>
      </c>
      <c r="F363" s="133">
        <v>1</v>
      </c>
      <c r="G363" s="13"/>
      <c r="H363" s="52">
        <f t="shared" si="27"/>
        <v>0</v>
      </c>
      <c r="I363" s="13"/>
      <c r="J363" s="52">
        <f t="shared" si="26"/>
        <v>0</v>
      </c>
    </row>
    <row r="364" spans="1:10" ht="90" x14ac:dyDescent="0.2">
      <c r="A364" s="2"/>
      <c r="B364" s="130">
        <v>461</v>
      </c>
      <c r="C364" s="148" t="s">
        <v>1840</v>
      </c>
      <c r="D364" s="149" t="s">
        <v>2676</v>
      </c>
      <c r="E364" s="150" t="s">
        <v>371</v>
      </c>
      <c r="F364" s="151">
        <v>1</v>
      </c>
      <c r="G364" s="13"/>
      <c r="H364" s="52">
        <f t="shared" si="27"/>
        <v>0</v>
      </c>
      <c r="I364" s="13"/>
      <c r="J364" s="52">
        <f t="shared" si="26"/>
        <v>0</v>
      </c>
    </row>
    <row r="365" spans="1:10" ht="26.45" customHeight="1" x14ac:dyDescent="0.2">
      <c r="B365" s="76"/>
      <c r="C365" s="76"/>
      <c r="D365" s="77"/>
      <c r="E365" s="76"/>
      <c r="F365" s="78"/>
      <c r="G365" s="75"/>
      <c r="H365" s="75"/>
      <c r="I365" s="75"/>
      <c r="J365" s="75"/>
    </row>
    <row r="366" spans="1:10" ht="12.75" customHeight="1" x14ac:dyDescent="0.2">
      <c r="C366" s="32" t="s">
        <v>339</v>
      </c>
    </row>
    <row r="369" spans="3:10" ht="25.9" customHeight="1" x14ac:dyDescent="0.2">
      <c r="C369" s="294" t="s">
        <v>340</v>
      </c>
      <c r="D369" s="294"/>
      <c r="E369" s="294"/>
      <c r="F369" s="294"/>
      <c r="G369" s="294"/>
      <c r="H369" s="294"/>
      <c r="I369" s="294"/>
      <c r="J369" s="294"/>
    </row>
  </sheetData>
  <mergeCells count="4">
    <mergeCell ref="H1:I1"/>
    <mergeCell ref="B2:F2"/>
    <mergeCell ref="B3:J3"/>
    <mergeCell ref="C369:J369"/>
  </mergeCells>
  <pageMargins left="0.39370078740157499" right="0.39370078740157499" top="0.39370078740157499" bottom="0.39370078740157499" header="0" footer="0"/>
  <pageSetup paperSize="9" scale="99" fitToHeight="0" orientation="landscape" r:id="rId1"/>
  <headerFooter>
    <oddHeader>&amp;RZałącznik nr 2 do SWZ
Znak sprawy: 56/PN/2021</oddHeader>
    <oddFooter>&amp;C&amp;"Arial"&amp;10&amp;K000000&amp;P/&amp;N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73A7-7328-4D8E-9889-CBF28E2D815B}">
  <dimension ref="A2:H65"/>
  <sheetViews>
    <sheetView view="pageLayout" topLeftCell="A25" zoomScaleNormal="100" workbookViewId="0">
      <selection activeCell="B55" sqref="B55"/>
    </sheetView>
  </sheetViews>
  <sheetFormatPr defaultRowHeight="12.75" x14ac:dyDescent="0.2"/>
  <cols>
    <col min="1" max="1" width="8.7109375" bestFit="1" customWidth="1"/>
    <col min="2" max="2" width="34" customWidth="1"/>
    <col min="3" max="3" width="25.85546875" customWidth="1"/>
    <col min="4" max="4" width="30" customWidth="1"/>
  </cols>
  <sheetData>
    <row r="2" spans="1:5" ht="34.5" customHeight="1" x14ac:dyDescent="0.2">
      <c r="A2" s="8"/>
      <c r="B2" s="8"/>
      <c r="C2" s="8"/>
      <c r="D2" s="302"/>
      <c r="E2" s="302"/>
    </row>
    <row r="3" spans="1:5" ht="12.75" customHeight="1" x14ac:dyDescent="0.2">
      <c r="A3" s="292" t="s">
        <v>0</v>
      </c>
      <c r="B3" s="292"/>
      <c r="C3" s="292"/>
      <c r="D3" s="8"/>
      <c r="E3" s="8"/>
    </row>
    <row r="4" spans="1:5" ht="36" customHeight="1" x14ac:dyDescent="0.2">
      <c r="A4" s="301" t="s">
        <v>2677</v>
      </c>
      <c r="B4" s="301"/>
      <c r="C4" s="301"/>
      <c r="D4" s="33"/>
      <c r="E4" s="33"/>
    </row>
    <row r="5" spans="1:5" ht="22.5" x14ac:dyDescent="0.2">
      <c r="A5" s="90" t="s">
        <v>2419</v>
      </c>
      <c r="B5" s="90" t="s">
        <v>3</v>
      </c>
      <c r="C5" s="90" t="s">
        <v>2420</v>
      </c>
      <c r="D5" s="33"/>
      <c r="E5" s="33"/>
    </row>
    <row r="6" spans="1:5" x14ac:dyDescent="0.2">
      <c r="A6" s="91" t="s">
        <v>7</v>
      </c>
      <c r="B6" s="91" t="s">
        <v>8</v>
      </c>
      <c r="C6" s="91" t="s">
        <v>9</v>
      </c>
      <c r="D6" s="33"/>
      <c r="E6" s="33"/>
    </row>
    <row r="7" spans="1:5" x14ac:dyDescent="0.2">
      <c r="A7" s="92"/>
      <c r="B7" s="93" t="s">
        <v>2678</v>
      </c>
      <c r="C7" s="94"/>
      <c r="D7" s="33"/>
      <c r="E7" s="33"/>
    </row>
    <row r="8" spans="1:5" ht="22.5" x14ac:dyDescent="0.2">
      <c r="A8" s="92" t="s">
        <v>14</v>
      </c>
      <c r="B8" s="86" t="s">
        <v>2423</v>
      </c>
      <c r="C8" s="89"/>
      <c r="D8" s="33"/>
      <c r="E8" s="33"/>
    </row>
    <row r="9" spans="1:5" x14ac:dyDescent="0.2">
      <c r="A9" s="92" t="s">
        <v>16</v>
      </c>
      <c r="B9" s="86" t="s">
        <v>2424</v>
      </c>
      <c r="C9" s="89"/>
      <c r="D9" s="33"/>
      <c r="E9" s="33"/>
    </row>
    <row r="10" spans="1:5" x14ac:dyDescent="0.2">
      <c r="A10" s="92" t="s">
        <v>38</v>
      </c>
      <c r="B10" s="86" t="s">
        <v>2425</v>
      </c>
      <c r="C10" s="89"/>
      <c r="D10" s="33"/>
      <c r="E10" s="33"/>
    </row>
    <row r="11" spans="1:5" x14ac:dyDescent="0.2">
      <c r="A11" s="92" t="s">
        <v>40</v>
      </c>
      <c r="B11" s="86" t="s">
        <v>2426</v>
      </c>
      <c r="C11" s="89"/>
      <c r="D11" s="33"/>
      <c r="E11" s="33"/>
    </row>
    <row r="12" spans="1:5" x14ac:dyDescent="0.2">
      <c r="A12" s="92" t="s">
        <v>50</v>
      </c>
      <c r="B12" s="86" t="s">
        <v>2427</v>
      </c>
      <c r="C12" s="89"/>
      <c r="D12" s="33"/>
      <c r="E12" s="33"/>
    </row>
    <row r="13" spans="1:5" x14ac:dyDescent="0.2">
      <c r="A13" s="92" t="s">
        <v>58</v>
      </c>
      <c r="B13" s="86" t="s">
        <v>2428</v>
      </c>
      <c r="C13" s="89"/>
      <c r="D13" s="33"/>
      <c r="E13" s="33"/>
    </row>
    <row r="14" spans="1:5" x14ac:dyDescent="0.2">
      <c r="A14" s="92" t="s">
        <v>66</v>
      </c>
      <c r="B14" s="86" t="s">
        <v>2429</v>
      </c>
      <c r="C14" s="89"/>
      <c r="D14" s="33"/>
      <c r="E14" s="33"/>
    </row>
    <row r="15" spans="1:5" ht="22.5" x14ac:dyDescent="0.2">
      <c r="A15" s="92" t="s">
        <v>273</v>
      </c>
      <c r="B15" s="86" t="s">
        <v>2430</v>
      </c>
      <c r="C15" s="89"/>
      <c r="D15" s="33"/>
      <c r="E15" s="33"/>
    </row>
    <row r="16" spans="1:5" x14ac:dyDescent="0.2">
      <c r="A16" s="92" t="s">
        <v>83</v>
      </c>
      <c r="B16" s="167" t="s">
        <v>2679</v>
      </c>
      <c r="C16" s="168"/>
      <c r="D16" s="33"/>
      <c r="E16" s="33"/>
    </row>
    <row r="17" spans="1:5" x14ac:dyDescent="0.2">
      <c r="A17" s="92" t="s">
        <v>85</v>
      </c>
      <c r="B17" s="86" t="s">
        <v>2680</v>
      </c>
      <c r="C17" s="89"/>
      <c r="D17" s="33"/>
      <c r="E17" s="33"/>
    </row>
    <row r="18" spans="1:5" s="33" customFormat="1" x14ac:dyDescent="0.2">
      <c r="A18" s="92" t="s">
        <v>2681</v>
      </c>
      <c r="B18" s="86" t="s">
        <v>317</v>
      </c>
      <c r="C18" s="89"/>
    </row>
    <row r="19" spans="1:5" s="33" customFormat="1" x14ac:dyDescent="0.2">
      <c r="A19" s="92" t="s">
        <v>2682</v>
      </c>
      <c r="B19" s="86" t="s">
        <v>323</v>
      </c>
      <c r="C19" s="89"/>
    </row>
    <row r="20" spans="1:5" s="33" customFormat="1" x14ac:dyDescent="0.2">
      <c r="A20" s="92" t="s">
        <v>2683</v>
      </c>
      <c r="B20" s="86" t="s">
        <v>323</v>
      </c>
      <c r="C20" s="89"/>
    </row>
    <row r="21" spans="1:5" s="33" customFormat="1" x14ac:dyDescent="0.2">
      <c r="A21" s="92" t="s">
        <v>2684</v>
      </c>
      <c r="B21" s="86" t="s">
        <v>330</v>
      </c>
      <c r="C21" s="89"/>
    </row>
    <row r="22" spans="1:5" s="33" customFormat="1" x14ac:dyDescent="0.2">
      <c r="A22" s="92" t="s">
        <v>2685</v>
      </c>
      <c r="B22" s="86" t="s">
        <v>332</v>
      </c>
      <c r="C22" s="89"/>
    </row>
    <row r="23" spans="1:5" s="33" customFormat="1" x14ac:dyDescent="0.2">
      <c r="A23" s="92" t="s">
        <v>2686</v>
      </c>
      <c r="B23" s="86" t="s">
        <v>334</v>
      </c>
      <c r="C23" s="89"/>
    </row>
    <row r="24" spans="1:5" s="33" customFormat="1" x14ac:dyDescent="0.2">
      <c r="A24" s="92" t="s">
        <v>87</v>
      </c>
      <c r="B24" s="86" t="s">
        <v>2687</v>
      </c>
      <c r="C24" s="89"/>
    </row>
    <row r="25" spans="1:5" s="33" customFormat="1" x14ac:dyDescent="0.2">
      <c r="A25" s="92" t="s">
        <v>2688</v>
      </c>
      <c r="B25" s="86" t="s">
        <v>272</v>
      </c>
      <c r="C25" s="89"/>
    </row>
    <row r="26" spans="1:5" s="33" customFormat="1" x14ac:dyDescent="0.2">
      <c r="A26" s="92" t="s">
        <v>89</v>
      </c>
      <c r="B26" s="167" t="s">
        <v>2431</v>
      </c>
      <c r="C26" s="89"/>
    </row>
    <row r="27" spans="1:5" s="33" customFormat="1" x14ac:dyDescent="0.2">
      <c r="A27" s="92" t="s">
        <v>91</v>
      </c>
      <c r="B27" s="167" t="s">
        <v>2432</v>
      </c>
      <c r="C27" s="89"/>
    </row>
    <row r="28" spans="1:5" x14ac:dyDescent="0.2">
      <c r="A28" s="92" t="s">
        <v>92</v>
      </c>
      <c r="B28" s="86" t="s">
        <v>2689</v>
      </c>
      <c r="C28" s="89"/>
      <c r="D28" s="33"/>
      <c r="E28" s="33"/>
    </row>
    <row r="29" spans="1:5" s="33" customFormat="1" x14ac:dyDescent="0.2">
      <c r="A29" s="92" t="s">
        <v>2690</v>
      </c>
      <c r="B29" s="86" t="s">
        <v>2433</v>
      </c>
      <c r="C29" s="89"/>
    </row>
    <row r="30" spans="1:5" x14ac:dyDescent="0.2">
      <c r="A30" s="92" t="s">
        <v>2691</v>
      </c>
      <c r="B30" s="86" t="s">
        <v>2692</v>
      </c>
      <c r="C30" s="89"/>
      <c r="D30" s="33"/>
      <c r="E30" s="33"/>
    </row>
    <row r="31" spans="1:5" s="33" customFormat="1" x14ac:dyDescent="0.2">
      <c r="A31" s="92" t="s">
        <v>2693</v>
      </c>
      <c r="B31" s="86" t="s">
        <v>2694</v>
      </c>
      <c r="C31" s="89"/>
    </row>
    <row r="32" spans="1:5" s="33" customFormat="1" x14ac:dyDescent="0.2">
      <c r="A32" s="92" t="s">
        <v>2695</v>
      </c>
      <c r="B32" s="86" t="s">
        <v>2696</v>
      </c>
      <c r="C32" s="89"/>
    </row>
    <row r="33" spans="1:5" s="33" customFormat="1" x14ac:dyDescent="0.2">
      <c r="A33" s="92" t="s">
        <v>2697</v>
      </c>
      <c r="B33" s="86" t="s">
        <v>2435</v>
      </c>
      <c r="C33" s="89"/>
    </row>
    <row r="34" spans="1:5" x14ac:dyDescent="0.2">
      <c r="A34" s="92" t="s">
        <v>129</v>
      </c>
      <c r="B34" s="93" t="s">
        <v>2698</v>
      </c>
      <c r="C34" s="94"/>
      <c r="D34" s="33"/>
      <c r="E34" s="33"/>
    </row>
    <row r="35" spans="1:5" x14ac:dyDescent="0.2">
      <c r="A35" s="92" t="s">
        <v>131</v>
      </c>
      <c r="B35" s="86" t="s">
        <v>134</v>
      </c>
      <c r="C35" s="89"/>
      <c r="D35" s="33"/>
      <c r="E35" s="33"/>
    </row>
    <row r="36" spans="1:5" x14ac:dyDescent="0.2">
      <c r="A36" s="92" t="s">
        <v>143</v>
      </c>
      <c r="B36" s="86" t="s">
        <v>136</v>
      </c>
      <c r="C36" s="89"/>
      <c r="D36" s="33"/>
      <c r="E36" s="33"/>
    </row>
    <row r="37" spans="1:5" x14ac:dyDescent="0.2">
      <c r="A37" s="92" t="s">
        <v>148</v>
      </c>
      <c r="B37" s="86" t="s">
        <v>2699</v>
      </c>
      <c r="C37" s="89"/>
      <c r="D37" s="33"/>
      <c r="E37" s="33"/>
    </row>
    <row r="38" spans="1:5" x14ac:dyDescent="0.2">
      <c r="A38" s="92" t="s">
        <v>169</v>
      </c>
      <c r="B38" s="167" t="s">
        <v>138</v>
      </c>
      <c r="C38" s="168"/>
      <c r="D38" s="33"/>
      <c r="E38" s="33"/>
    </row>
    <row r="39" spans="1:5" x14ac:dyDescent="0.2">
      <c r="A39" s="92" t="s">
        <v>174</v>
      </c>
      <c r="B39" s="86" t="s">
        <v>2700</v>
      </c>
      <c r="C39" s="89"/>
      <c r="D39" s="33"/>
      <c r="E39" s="33"/>
    </row>
    <row r="40" spans="1:5" x14ac:dyDescent="0.2">
      <c r="A40" s="92" t="s">
        <v>176</v>
      </c>
      <c r="B40" s="86" t="s">
        <v>139</v>
      </c>
      <c r="C40" s="89"/>
      <c r="D40" s="33"/>
      <c r="E40" s="33"/>
    </row>
    <row r="41" spans="1:5" x14ac:dyDescent="0.2">
      <c r="A41" s="92" t="s">
        <v>178</v>
      </c>
      <c r="B41" s="86" t="s">
        <v>140</v>
      </c>
      <c r="C41" s="89"/>
      <c r="D41" s="33"/>
      <c r="E41" s="33"/>
    </row>
    <row r="42" spans="1:5" x14ac:dyDescent="0.2">
      <c r="A42" s="92" t="s">
        <v>182</v>
      </c>
      <c r="B42" s="208" t="s">
        <v>2701</v>
      </c>
      <c r="C42" s="209"/>
      <c r="D42" s="33"/>
      <c r="E42" s="33"/>
    </row>
    <row r="43" spans="1:5" x14ac:dyDescent="0.2">
      <c r="A43" s="169" t="s">
        <v>184</v>
      </c>
      <c r="B43" s="172" t="s">
        <v>2702</v>
      </c>
      <c r="C43" s="173"/>
      <c r="D43" s="33"/>
      <c r="E43" s="33"/>
    </row>
    <row r="44" spans="1:5" x14ac:dyDescent="0.2">
      <c r="A44" s="169" t="s">
        <v>186</v>
      </c>
      <c r="B44" s="172" t="s">
        <v>141</v>
      </c>
      <c r="C44" s="173"/>
      <c r="D44" s="33"/>
      <c r="E44" s="33"/>
    </row>
    <row r="45" spans="1:5" x14ac:dyDescent="0.2">
      <c r="A45" s="169" t="s">
        <v>188</v>
      </c>
      <c r="B45" s="172" t="s">
        <v>142</v>
      </c>
      <c r="C45" s="173"/>
      <c r="D45" s="33"/>
      <c r="E45" s="33"/>
    </row>
    <row r="46" spans="1:5" x14ac:dyDescent="0.2">
      <c r="A46" s="169" t="s">
        <v>190</v>
      </c>
      <c r="B46" s="172" t="s">
        <v>2703</v>
      </c>
      <c r="C46" s="173"/>
      <c r="D46" s="33"/>
      <c r="E46" s="33"/>
    </row>
    <row r="47" spans="1:5" x14ac:dyDescent="0.2">
      <c r="A47" s="169" t="s">
        <v>2704</v>
      </c>
      <c r="B47" s="172" t="s">
        <v>2705</v>
      </c>
      <c r="C47" s="173"/>
      <c r="D47" s="33"/>
      <c r="E47" s="33"/>
    </row>
    <row r="48" spans="1:5" x14ac:dyDescent="0.2">
      <c r="A48" s="169" t="s">
        <v>2706</v>
      </c>
      <c r="B48" s="172" t="s">
        <v>2707</v>
      </c>
      <c r="C48" s="173"/>
      <c r="D48" s="33"/>
      <c r="E48" s="33"/>
    </row>
    <row r="49" spans="1:8" x14ac:dyDescent="0.2">
      <c r="A49" s="169" t="s">
        <v>2708</v>
      </c>
      <c r="B49" s="172" t="s">
        <v>2709</v>
      </c>
      <c r="C49" s="173"/>
      <c r="D49" s="33"/>
      <c r="E49" s="33"/>
      <c r="F49" s="33"/>
      <c r="G49" s="33"/>
      <c r="H49" s="33"/>
    </row>
    <row r="50" spans="1:8" x14ac:dyDescent="0.2">
      <c r="A50" s="169" t="s">
        <v>2710</v>
      </c>
      <c r="B50" s="172" t="s">
        <v>2711</v>
      </c>
      <c r="C50" s="173"/>
      <c r="D50" s="33"/>
      <c r="E50" s="33"/>
      <c r="F50" s="33"/>
      <c r="G50" s="33"/>
      <c r="H50" s="33"/>
    </row>
    <row r="51" spans="1:8" x14ac:dyDescent="0.2">
      <c r="A51" s="169" t="s">
        <v>2712</v>
      </c>
      <c r="B51" s="172" t="s">
        <v>2713</v>
      </c>
      <c r="C51" s="173"/>
      <c r="D51" s="33"/>
      <c r="E51" s="33"/>
      <c r="F51" s="33"/>
      <c r="G51" s="33"/>
      <c r="H51" s="33"/>
    </row>
    <row r="52" spans="1:8" x14ac:dyDescent="0.2">
      <c r="A52" s="169" t="s">
        <v>2714</v>
      </c>
      <c r="B52" s="172" t="s">
        <v>2715</v>
      </c>
      <c r="C52" s="173"/>
      <c r="D52" s="33"/>
      <c r="E52" s="33"/>
      <c r="F52" s="33"/>
      <c r="G52" s="33"/>
      <c r="H52" s="33"/>
    </row>
    <row r="55" spans="1:8" x14ac:dyDescent="0.2">
      <c r="A55" s="32" t="s">
        <v>339</v>
      </c>
      <c r="B55" s="8"/>
      <c r="C55" s="8"/>
      <c r="D55" s="8"/>
      <c r="E55" s="8"/>
      <c r="F55" s="8"/>
      <c r="G55" s="8"/>
      <c r="H55" s="8"/>
    </row>
    <row r="56" spans="1:8" x14ac:dyDescent="0.2">
      <c r="A56" s="8"/>
      <c r="B56" s="8"/>
      <c r="C56" s="8"/>
      <c r="D56" s="8"/>
      <c r="E56" s="8"/>
      <c r="F56" s="8"/>
      <c r="G56" s="8"/>
      <c r="H56" s="8"/>
    </row>
    <row r="57" spans="1:8" x14ac:dyDescent="0.2">
      <c r="A57" s="8"/>
      <c r="B57" s="8"/>
      <c r="C57" s="8"/>
      <c r="D57" s="8"/>
      <c r="E57" s="8"/>
      <c r="F57" s="8"/>
      <c r="G57" s="8"/>
      <c r="H57" s="8"/>
    </row>
    <row r="58" spans="1:8" ht="31.5" customHeight="1" x14ac:dyDescent="0.2">
      <c r="A58" s="294" t="s">
        <v>340</v>
      </c>
      <c r="B58" s="294"/>
      <c r="C58" s="294"/>
      <c r="D58" s="294"/>
      <c r="E58" s="294"/>
      <c r="F58" s="294"/>
      <c r="G58" s="294"/>
      <c r="H58" s="294"/>
    </row>
    <row r="59" spans="1:8" x14ac:dyDescent="0.2">
      <c r="A59" s="8"/>
      <c r="B59" s="8"/>
      <c r="C59" s="8"/>
      <c r="D59" s="8"/>
      <c r="E59" s="8"/>
      <c r="F59" s="8"/>
      <c r="G59" s="8"/>
      <c r="H59" s="8"/>
    </row>
    <row r="60" spans="1:8" x14ac:dyDescent="0.2">
      <c r="A60" s="8"/>
      <c r="B60" s="8"/>
      <c r="C60" s="8"/>
      <c r="D60" s="8"/>
      <c r="E60" s="8"/>
      <c r="F60" s="8"/>
      <c r="G60" s="8"/>
      <c r="H60" s="8"/>
    </row>
    <row r="61" spans="1:8" x14ac:dyDescent="0.2">
      <c r="A61" s="8"/>
      <c r="B61" s="8"/>
      <c r="C61" s="8"/>
      <c r="D61" s="8"/>
      <c r="E61" s="8"/>
      <c r="F61" s="8"/>
      <c r="G61" s="8"/>
      <c r="H61" s="8"/>
    </row>
    <row r="62" spans="1:8" x14ac:dyDescent="0.2">
      <c r="A62" s="8"/>
      <c r="B62" s="8"/>
      <c r="C62" s="8"/>
      <c r="D62" s="8"/>
      <c r="E62" s="8"/>
      <c r="F62" s="8"/>
      <c r="G62" s="8"/>
      <c r="H62" s="8"/>
    </row>
    <row r="63" spans="1:8" x14ac:dyDescent="0.2">
      <c r="A63" s="8"/>
      <c r="B63" s="8"/>
      <c r="C63" s="8"/>
      <c r="D63" s="8"/>
      <c r="E63" s="8"/>
      <c r="F63" s="8"/>
      <c r="G63" s="8"/>
      <c r="H63" s="8"/>
    </row>
    <row r="64" spans="1:8" x14ac:dyDescent="0.2">
      <c r="A64" s="8"/>
      <c r="B64" s="8"/>
      <c r="C64" s="8"/>
      <c r="D64" s="8"/>
      <c r="E64" s="8"/>
      <c r="F64" s="8"/>
      <c r="G64" s="8"/>
      <c r="H64" s="8"/>
    </row>
    <row r="65" spans="1:8" x14ac:dyDescent="0.2">
      <c r="A65" s="8"/>
      <c r="B65" s="8"/>
      <c r="C65" s="8"/>
      <c r="D65" s="8"/>
      <c r="E65" s="8"/>
      <c r="F65" s="8"/>
      <c r="G65" s="8"/>
      <c r="H65" s="8"/>
    </row>
  </sheetData>
  <mergeCells count="4">
    <mergeCell ref="A3:C3"/>
    <mergeCell ref="D2:E2"/>
    <mergeCell ref="A4:C4"/>
    <mergeCell ref="A58:H58"/>
  </mergeCells>
  <pageMargins left="0.7" right="0.7" top="0.75" bottom="0.75" header="0.3" footer="0.3"/>
  <pageSetup paperSize="9" orientation="portrait" r:id="rId1"/>
  <headerFooter>
    <oddHeader>&amp;RZałącznik nr 2 do SWZ
Znak sprawy: 56/PN/2021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9494-0F3E-4DB3-927E-DCF402E29F1B}">
  <sheetPr>
    <pageSetUpPr fitToPage="1"/>
  </sheetPr>
  <dimension ref="A1:AF464"/>
  <sheetViews>
    <sheetView view="pageLayout" topLeftCell="A253" zoomScaleNormal="100" workbookViewId="0">
      <selection activeCell="H254" sqref="H254"/>
    </sheetView>
  </sheetViews>
  <sheetFormatPr defaultColWidth="11.42578125" defaultRowHeight="12.75" customHeight="1" x14ac:dyDescent="0.2"/>
  <cols>
    <col min="1" max="1" width="4.28515625" style="8" customWidth="1"/>
    <col min="2" max="2" width="5" style="8" customWidth="1"/>
    <col min="3" max="3" width="11.85546875" style="8" customWidth="1"/>
    <col min="4" max="4" width="49.28515625" style="8" customWidth="1"/>
    <col min="5" max="5" width="10.140625" style="8" customWidth="1"/>
    <col min="6" max="6" width="14.28515625" style="8" customWidth="1"/>
    <col min="7" max="7" width="15.85546875" style="8" customWidth="1"/>
    <col min="8" max="16384" width="11.42578125" style="8"/>
  </cols>
  <sheetData>
    <row r="1" spans="1:10" ht="28.9" customHeight="1" x14ac:dyDescent="0.2">
      <c r="H1" s="302"/>
      <c r="I1" s="302"/>
    </row>
    <row r="2" spans="1:10" ht="22.5" customHeight="1" x14ac:dyDescent="0.2">
      <c r="A2" s="1"/>
      <c r="B2" s="292" t="s">
        <v>341</v>
      </c>
      <c r="C2" s="292"/>
      <c r="D2" s="292"/>
      <c r="E2" s="292"/>
      <c r="F2" s="292"/>
    </row>
    <row r="3" spans="1:10" ht="22.9" customHeight="1" thickBot="1" x14ac:dyDescent="0.25">
      <c r="A3" s="1"/>
      <c r="B3" s="303" t="s">
        <v>2716</v>
      </c>
      <c r="C3" s="298"/>
      <c r="D3" s="298"/>
      <c r="E3" s="298"/>
      <c r="F3" s="298"/>
      <c r="G3" s="298"/>
      <c r="H3" s="298"/>
      <c r="I3" s="298"/>
      <c r="J3" s="298"/>
    </row>
    <row r="4" spans="1:10" s="21" customFormat="1" ht="22.5" customHeight="1" thickBot="1" x14ac:dyDescent="0.25">
      <c r="A4" s="17"/>
      <c r="B4" s="18" t="s">
        <v>2</v>
      </c>
      <c r="C4" s="18" t="s">
        <v>343</v>
      </c>
      <c r="D4" s="18" t="s">
        <v>3</v>
      </c>
      <c r="E4" s="18" t="s">
        <v>344</v>
      </c>
      <c r="F4" s="18" t="s">
        <v>345</v>
      </c>
      <c r="G4" s="19" t="s">
        <v>346</v>
      </c>
      <c r="H4" s="19" t="s">
        <v>4</v>
      </c>
      <c r="I4" s="19" t="s">
        <v>5</v>
      </c>
      <c r="J4" s="20" t="s">
        <v>6</v>
      </c>
    </row>
    <row r="5" spans="1:10" ht="12.75" customHeight="1" x14ac:dyDescent="0.2">
      <c r="A5" s="2"/>
      <c r="B5" s="50" t="s">
        <v>7</v>
      </c>
      <c r="C5" s="50" t="s">
        <v>8</v>
      </c>
      <c r="D5" s="50">
        <v>3</v>
      </c>
      <c r="E5" s="50">
        <v>4</v>
      </c>
      <c r="F5" s="50">
        <v>5</v>
      </c>
      <c r="G5" s="15"/>
      <c r="H5" s="15"/>
      <c r="I5" s="15"/>
      <c r="J5" s="16"/>
    </row>
    <row r="6" spans="1:10" x14ac:dyDescent="0.2">
      <c r="A6" s="2"/>
      <c r="B6" s="156"/>
      <c r="C6" s="156"/>
      <c r="D6" s="157" t="s">
        <v>2678</v>
      </c>
      <c r="E6" s="156"/>
      <c r="F6" s="174"/>
      <c r="G6" s="158"/>
      <c r="H6" s="159"/>
      <c r="I6" s="160"/>
      <c r="J6" s="52">
        <f t="shared" ref="J6:J50" si="0">H6+I6</f>
        <v>0</v>
      </c>
    </row>
    <row r="7" spans="1:10" ht="13.5" thickBot="1" x14ac:dyDescent="0.25">
      <c r="A7" s="2"/>
      <c r="B7" s="182"/>
      <c r="C7" s="182"/>
      <c r="D7" s="183" t="s">
        <v>2440</v>
      </c>
      <c r="E7" s="182"/>
      <c r="F7" s="182"/>
      <c r="G7" s="155"/>
      <c r="H7" s="54">
        <f>H8+H38</f>
        <v>0</v>
      </c>
      <c r="I7" s="12"/>
      <c r="J7" s="54">
        <f t="shared" si="0"/>
        <v>0</v>
      </c>
    </row>
    <row r="8" spans="1:10" ht="13.5" thickBot="1" x14ac:dyDescent="0.25">
      <c r="A8" s="2"/>
      <c r="B8" s="81"/>
      <c r="C8" s="81"/>
      <c r="D8" s="85" t="s">
        <v>2441</v>
      </c>
      <c r="E8" s="81"/>
      <c r="F8" s="81"/>
      <c r="G8" s="10"/>
      <c r="H8" s="52">
        <f>SUM(H9:H37)</f>
        <v>0</v>
      </c>
      <c r="I8" s="13"/>
      <c r="J8" s="52">
        <f t="shared" si="0"/>
        <v>0</v>
      </c>
    </row>
    <row r="9" spans="1:10" ht="22.5" x14ac:dyDescent="0.2">
      <c r="A9" s="2"/>
      <c r="B9" s="79" t="s">
        <v>7</v>
      </c>
      <c r="C9" s="79" t="s">
        <v>2442</v>
      </c>
      <c r="D9" s="86" t="s">
        <v>2443</v>
      </c>
      <c r="E9" s="87" t="s">
        <v>353</v>
      </c>
      <c r="F9" s="127">
        <v>1</v>
      </c>
      <c r="G9" s="13"/>
      <c r="H9" s="52">
        <f t="shared" ref="H9:H37" si="1">F9*G9</f>
        <v>0</v>
      </c>
      <c r="I9" s="13"/>
      <c r="J9" s="52">
        <f t="shared" si="0"/>
        <v>0</v>
      </c>
    </row>
    <row r="10" spans="1:10" ht="22.5" x14ac:dyDescent="0.2">
      <c r="A10" s="2"/>
      <c r="B10" s="79" t="s">
        <v>8</v>
      </c>
      <c r="C10" s="79" t="s">
        <v>2444</v>
      </c>
      <c r="D10" s="86" t="s">
        <v>2445</v>
      </c>
      <c r="E10" s="87" t="s">
        <v>353</v>
      </c>
      <c r="F10" s="127">
        <v>1</v>
      </c>
      <c r="G10" s="13"/>
      <c r="H10" s="52">
        <f t="shared" si="1"/>
        <v>0</v>
      </c>
      <c r="I10" s="13"/>
      <c r="J10" s="52">
        <f t="shared" si="0"/>
        <v>0</v>
      </c>
    </row>
    <row r="11" spans="1:10" ht="22.5" x14ac:dyDescent="0.2">
      <c r="A11" s="2"/>
      <c r="B11" s="79" t="s">
        <v>9</v>
      </c>
      <c r="C11" s="79" t="s">
        <v>2446</v>
      </c>
      <c r="D11" s="86" t="s">
        <v>2717</v>
      </c>
      <c r="E11" s="87" t="s">
        <v>371</v>
      </c>
      <c r="F11" s="127">
        <v>1</v>
      </c>
      <c r="G11" s="13"/>
      <c r="H11" s="52">
        <f t="shared" si="1"/>
        <v>0</v>
      </c>
      <c r="I11" s="13"/>
      <c r="J11" s="52">
        <f t="shared" si="0"/>
        <v>0</v>
      </c>
    </row>
    <row r="12" spans="1:10" ht="22.5" x14ac:dyDescent="0.2">
      <c r="A12" s="2"/>
      <c r="B12" s="79" t="s">
        <v>10</v>
      </c>
      <c r="C12" s="79" t="s">
        <v>2448</v>
      </c>
      <c r="D12" s="86" t="s">
        <v>2449</v>
      </c>
      <c r="E12" s="87" t="s">
        <v>371</v>
      </c>
      <c r="F12" s="127">
        <v>81</v>
      </c>
      <c r="G12" s="14"/>
      <c r="H12" s="52">
        <f t="shared" si="1"/>
        <v>0</v>
      </c>
      <c r="I12" s="14"/>
      <c r="J12" s="52">
        <f t="shared" si="0"/>
        <v>0</v>
      </c>
    </row>
    <row r="13" spans="1:10" ht="22.5" x14ac:dyDescent="0.2">
      <c r="A13" s="2"/>
      <c r="B13" s="79" t="s">
        <v>11</v>
      </c>
      <c r="C13" s="79" t="s">
        <v>2448</v>
      </c>
      <c r="D13" s="86" t="s">
        <v>2450</v>
      </c>
      <c r="E13" s="87" t="s">
        <v>371</v>
      </c>
      <c r="F13" s="127">
        <v>13</v>
      </c>
      <c r="G13" s="13"/>
      <c r="H13" s="52">
        <f t="shared" si="1"/>
        <v>0</v>
      </c>
      <c r="I13" s="13"/>
      <c r="J13" s="52">
        <f t="shared" si="0"/>
        <v>0</v>
      </c>
    </row>
    <row r="14" spans="1:10" ht="22.5" x14ac:dyDescent="0.2">
      <c r="A14" s="2"/>
      <c r="B14" s="79" t="s">
        <v>359</v>
      </c>
      <c r="C14" s="79" t="s">
        <v>2448</v>
      </c>
      <c r="D14" s="86" t="s">
        <v>2451</v>
      </c>
      <c r="E14" s="87" t="s">
        <v>371</v>
      </c>
      <c r="F14" s="127">
        <v>12</v>
      </c>
      <c r="G14" s="13"/>
      <c r="H14" s="52">
        <f t="shared" si="1"/>
        <v>0</v>
      </c>
      <c r="I14" s="13"/>
      <c r="J14" s="52">
        <f t="shared" si="0"/>
        <v>0</v>
      </c>
    </row>
    <row r="15" spans="1:10" ht="22.5" x14ac:dyDescent="0.2">
      <c r="A15" s="2"/>
      <c r="B15" s="79" t="s">
        <v>362</v>
      </c>
      <c r="C15" s="79" t="s">
        <v>2448</v>
      </c>
      <c r="D15" s="86" t="s">
        <v>2452</v>
      </c>
      <c r="E15" s="87" t="s">
        <v>371</v>
      </c>
      <c r="F15" s="127">
        <v>13</v>
      </c>
      <c r="G15" s="14"/>
      <c r="H15" s="52">
        <f t="shared" si="1"/>
        <v>0</v>
      </c>
      <c r="I15" s="14"/>
      <c r="J15" s="52">
        <f t="shared" si="0"/>
        <v>0</v>
      </c>
    </row>
    <row r="16" spans="1:10" ht="33.75" x14ac:dyDescent="0.2">
      <c r="A16" s="2"/>
      <c r="B16" s="79" t="s">
        <v>364</v>
      </c>
      <c r="C16" s="79" t="s">
        <v>2453</v>
      </c>
      <c r="D16" s="86" t="s">
        <v>2454</v>
      </c>
      <c r="E16" s="87" t="s">
        <v>353</v>
      </c>
      <c r="F16" s="127">
        <v>29</v>
      </c>
      <c r="G16" s="13"/>
      <c r="H16" s="52">
        <f t="shared" si="1"/>
        <v>0</v>
      </c>
      <c r="I16" s="14"/>
      <c r="J16" s="55">
        <f t="shared" si="0"/>
        <v>0</v>
      </c>
    </row>
    <row r="17" spans="1:10" ht="22.5" x14ac:dyDescent="0.2">
      <c r="A17" s="2"/>
      <c r="B17" s="79" t="s">
        <v>366</v>
      </c>
      <c r="C17" s="79" t="s">
        <v>2455</v>
      </c>
      <c r="D17" s="86" t="s">
        <v>2456</v>
      </c>
      <c r="E17" s="87" t="s">
        <v>353</v>
      </c>
      <c r="F17" s="127">
        <v>29</v>
      </c>
      <c r="G17" s="14"/>
      <c r="H17" s="52">
        <f t="shared" si="1"/>
        <v>0</v>
      </c>
      <c r="I17" s="13"/>
      <c r="J17" s="52">
        <f t="shared" si="0"/>
        <v>0</v>
      </c>
    </row>
    <row r="18" spans="1:10" ht="22.5" x14ac:dyDescent="0.2">
      <c r="A18" s="2"/>
      <c r="B18" s="79" t="s">
        <v>369</v>
      </c>
      <c r="C18" s="79" t="s">
        <v>2457</v>
      </c>
      <c r="D18" s="86" t="s">
        <v>2458</v>
      </c>
      <c r="E18" s="87" t="s">
        <v>353</v>
      </c>
      <c r="F18" s="127">
        <v>4</v>
      </c>
      <c r="G18" s="14"/>
      <c r="H18" s="52">
        <f t="shared" si="1"/>
        <v>0</v>
      </c>
      <c r="I18" s="13"/>
      <c r="J18" s="52">
        <f t="shared" si="0"/>
        <v>0</v>
      </c>
    </row>
    <row r="19" spans="1:10" ht="22.5" x14ac:dyDescent="0.2">
      <c r="A19" s="2"/>
      <c r="B19" s="79" t="s">
        <v>372</v>
      </c>
      <c r="C19" s="79" t="s">
        <v>2718</v>
      </c>
      <c r="D19" s="86" t="s">
        <v>2719</v>
      </c>
      <c r="E19" s="87" t="s">
        <v>353</v>
      </c>
      <c r="F19" s="127">
        <v>2</v>
      </c>
      <c r="G19" s="14"/>
      <c r="H19" s="52">
        <f t="shared" si="1"/>
        <v>0</v>
      </c>
      <c r="I19" s="13"/>
      <c r="J19" s="52">
        <f t="shared" si="0"/>
        <v>0</v>
      </c>
    </row>
    <row r="20" spans="1:10" ht="22.5" x14ac:dyDescent="0.2">
      <c r="A20" s="2"/>
      <c r="B20" s="79" t="s">
        <v>375</v>
      </c>
      <c r="C20" s="79" t="s">
        <v>2459</v>
      </c>
      <c r="D20" s="86" t="s">
        <v>2460</v>
      </c>
      <c r="E20" s="87" t="s">
        <v>353</v>
      </c>
      <c r="F20" s="127">
        <v>8</v>
      </c>
      <c r="G20" s="13"/>
      <c r="H20" s="52">
        <f t="shared" si="1"/>
        <v>0</v>
      </c>
      <c r="I20" s="13"/>
      <c r="J20" s="52">
        <f t="shared" si="0"/>
        <v>0</v>
      </c>
    </row>
    <row r="21" spans="1:10" ht="22.5" x14ac:dyDescent="0.2">
      <c r="A21" s="2"/>
      <c r="B21" s="79" t="s">
        <v>378</v>
      </c>
      <c r="C21" s="79" t="s">
        <v>2459</v>
      </c>
      <c r="D21" s="86" t="s">
        <v>2461</v>
      </c>
      <c r="E21" s="87" t="s">
        <v>353</v>
      </c>
      <c r="F21" s="127">
        <v>15</v>
      </c>
      <c r="G21" s="13"/>
      <c r="H21" s="52">
        <f t="shared" si="1"/>
        <v>0</v>
      </c>
      <c r="I21" s="13"/>
      <c r="J21" s="52">
        <f t="shared" si="0"/>
        <v>0</v>
      </c>
    </row>
    <row r="22" spans="1:10" ht="22.5" x14ac:dyDescent="0.2">
      <c r="A22" s="2"/>
      <c r="B22" s="79" t="s">
        <v>381</v>
      </c>
      <c r="C22" s="79" t="s">
        <v>2462</v>
      </c>
      <c r="D22" s="86" t="s">
        <v>2463</v>
      </c>
      <c r="E22" s="87" t="s">
        <v>353</v>
      </c>
      <c r="F22" s="127">
        <v>1</v>
      </c>
      <c r="G22" s="13"/>
      <c r="H22" s="52">
        <f t="shared" si="1"/>
        <v>0</v>
      </c>
      <c r="I22" s="13"/>
      <c r="J22" s="52">
        <f t="shared" si="0"/>
        <v>0</v>
      </c>
    </row>
    <row r="23" spans="1:10" ht="22.5" x14ac:dyDescent="0.2">
      <c r="A23" s="2"/>
      <c r="B23" s="79" t="s">
        <v>383</v>
      </c>
      <c r="C23" s="79" t="s">
        <v>1751</v>
      </c>
      <c r="D23" s="86" t="s">
        <v>2464</v>
      </c>
      <c r="E23" s="87" t="s">
        <v>353</v>
      </c>
      <c r="F23" s="127">
        <v>1</v>
      </c>
      <c r="G23" s="13"/>
      <c r="H23" s="52">
        <f t="shared" si="1"/>
        <v>0</v>
      </c>
      <c r="I23" s="13"/>
      <c r="J23" s="52">
        <f t="shared" si="0"/>
        <v>0</v>
      </c>
    </row>
    <row r="24" spans="1:10" ht="33.75" x14ac:dyDescent="0.2">
      <c r="A24" s="2"/>
      <c r="B24" s="79" t="s">
        <v>385</v>
      </c>
      <c r="C24" s="79" t="s">
        <v>2465</v>
      </c>
      <c r="D24" s="86" t="s">
        <v>2466</v>
      </c>
      <c r="E24" s="87" t="s">
        <v>411</v>
      </c>
      <c r="F24" s="127">
        <v>1000</v>
      </c>
      <c r="G24" s="13"/>
      <c r="H24" s="52">
        <f t="shared" si="1"/>
        <v>0</v>
      </c>
      <c r="I24" s="13"/>
      <c r="J24" s="52">
        <f t="shared" si="0"/>
        <v>0</v>
      </c>
    </row>
    <row r="25" spans="1:10" ht="33.75" x14ac:dyDescent="0.2">
      <c r="A25" s="2"/>
      <c r="B25" s="79" t="s">
        <v>388</v>
      </c>
      <c r="C25" s="79" t="s">
        <v>2465</v>
      </c>
      <c r="D25" s="86" t="s">
        <v>2467</v>
      </c>
      <c r="E25" s="87" t="s">
        <v>411</v>
      </c>
      <c r="F25" s="127">
        <v>330</v>
      </c>
      <c r="G25" s="13"/>
      <c r="H25" s="52">
        <f t="shared" si="1"/>
        <v>0</v>
      </c>
      <c r="I25" s="13"/>
      <c r="J25" s="52">
        <f t="shared" si="0"/>
        <v>0</v>
      </c>
    </row>
    <row r="26" spans="1:10" ht="33.75" x14ac:dyDescent="0.2">
      <c r="A26" s="2"/>
      <c r="B26" s="79" t="s">
        <v>391</v>
      </c>
      <c r="C26" s="79" t="s">
        <v>2465</v>
      </c>
      <c r="D26" s="86" t="s">
        <v>2468</v>
      </c>
      <c r="E26" s="87" t="s">
        <v>411</v>
      </c>
      <c r="F26" s="127">
        <v>250</v>
      </c>
      <c r="G26" s="13"/>
      <c r="H26" s="52">
        <f t="shared" si="1"/>
        <v>0</v>
      </c>
      <c r="I26" s="13"/>
      <c r="J26" s="52">
        <f t="shared" si="0"/>
        <v>0</v>
      </c>
    </row>
    <row r="27" spans="1:10" ht="33.75" x14ac:dyDescent="0.2">
      <c r="A27" s="2"/>
      <c r="B27" s="79" t="s">
        <v>394</v>
      </c>
      <c r="C27" s="79" t="s">
        <v>2469</v>
      </c>
      <c r="D27" s="86" t="s">
        <v>2470</v>
      </c>
      <c r="E27" s="87" t="s">
        <v>411</v>
      </c>
      <c r="F27" s="127">
        <v>50</v>
      </c>
      <c r="G27" s="13"/>
      <c r="H27" s="52">
        <f t="shared" si="1"/>
        <v>0</v>
      </c>
      <c r="I27" s="13"/>
      <c r="J27" s="52">
        <f t="shared" si="0"/>
        <v>0</v>
      </c>
    </row>
    <row r="28" spans="1:10" ht="33.75" x14ac:dyDescent="0.2">
      <c r="A28" s="2"/>
      <c r="B28" s="79" t="s">
        <v>396</v>
      </c>
      <c r="C28" s="79" t="s">
        <v>2469</v>
      </c>
      <c r="D28" s="86" t="s">
        <v>2471</v>
      </c>
      <c r="E28" s="87" t="s">
        <v>411</v>
      </c>
      <c r="F28" s="127">
        <v>15</v>
      </c>
      <c r="G28" s="13"/>
      <c r="H28" s="52">
        <f t="shared" si="1"/>
        <v>0</v>
      </c>
      <c r="I28" s="13"/>
      <c r="J28" s="52">
        <f t="shared" si="0"/>
        <v>0</v>
      </c>
    </row>
    <row r="29" spans="1:10" ht="33.75" x14ac:dyDescent="0.2">
      <c r="A29" s="2"/>
      <c r="B29" s="79" t="s">
        <v>398</v>
      </c>
      <c r="C29" s="79" t="s">
        <v>2469</v>
      </c>
      <c r="D29" s="86" t="s">
        <v>2472</v>
      </c>
      <c r="E29" s="87" t="s">
        <v>411</v>
      </c>
      <c r="F29" s="127">
        <v>110</v>
      </c>
      <c r="G29" s="13"/>
      <c r="H29" s="52">
        <f t="shared" si="1"/>
        <v>0</v>
      </c>
      <c r="I29" s="13"/>
      <c r="J29" s="52">
        <f t="shared" si="0"/>
        <v>0</v>
      </c>
    </row>
    <row r="30" spans="1:10" ht="22.5" x14ac:dyDescent="0.2">
      <c r="A30" s="2"/>
      <c r="B30" s="79" t="s">
        <v>401</v>
      </c>
      <c r="C30" s="79" t="s">
        <v>2473</v>
      </c>
      <c r="D30" s="86" t="s">
        <v>2474</v>
      </c>
      <c r="E30" s="87" t="s">
        <v>2475</v>
      </c>
      <c r="F30" s="127">
        <v>24</v>
      </c>
      <c r="G30" s="13"/>
      <c r="H30" s="52">
        <f t="shared" si="1"/>
        <v>0</v>
      </c>
      <c r="I30" s="13"/>
      <c r="J30" s="52">
        <f t="shared" si="0"/>
        <v>0</v>
      </c>
    </row>
    <row r="31" spans="1:10" ht="22.5" x14ac:dyDescent="0.2">
      <c r="A31" s="2"/>
      <c r="B31" s="79" t="s">
        <v>403</v>
      </c>
      <c r="C31" s="79" t="s">
        <v>2476</v>
      </c>
      <c r="D31" s="86" t="s">
        <v>2477</v>
      </c>
      <c r="E31" s="87" t="s">
        <v>2475</v>
      </c>
      <c r="F31" s="127">
        <v>5</v>
      </c>
      <c r="G31" s="13"/>
      <c r="H31" s="52">
        <f t="shared" si="1"/>
        <v>0</v>
      </c>
      <c r="I31" s="13"/>
      <c r="J31" s="52">
        <f t="shared" si="0"/>
        <v>0</v>
      </c>
    </row>
    <row r="32" spans="1:10" ht="22.5" x14ac:dyDescent="0.2">
      <c r="A32" s="2"/>
      <c r="B32" s="79" t="s">
        <v>405</v>
      </c>
      <c r="C32" s="79" t="s">
        <v>2478</v>
      </c>
      <c r="D32" s="86" t="s">
        <v>2479</v>
      </c>
      <c r="E32" s="87" t="s">
        <v>2480</v>
      </c>
      <c r="F32" s="127">
        <v>13</v>
      </c>
      <c r="G32" s="13"/>
      <c r="H32" s="52">
        <f t="shared" si="1"/>
        <v>0</v>
      </c>
      <c r="I32" s="13"/>
      <c r="J32" s="52">
        <f t="shared" si="0"/>
        <v>0</v>
      </c>
    </row>
    <row r="33" spans="1:10" ht="22.5" x14ac:dyDescent="0.2">
      <c r="A33" s="2"/>
      <c r="B33" s="79" t="s">
        <v>407</v>
      </c>
      <c r="C33" s="79" t="s">
        <v>2481</v>
      </c>
      <c r="D33" s="86" t="s">
        <v>2482</v>
      </c>
      <c r="E33" s="87" t="s">
        <v>353</v>
      </c>
      <c r="F33" s="127">
        <v>1</v>
      </c>
      <c r="G33" s="13"/>
      <c r="H33" s="52">
        <f t="shared" si="1"/>
        <v>0</v>
      </c>
      <c r="I33" s="13"/>
      <c r="J33" s="52">
        <f t="shared" si="0"/>
        <v>0</v>
      </c>
    </row>
    <row r="34" spans="1:10" ht="22.5" x14ac:dyDescent="0.2">
      <c r="A34" s="2"/>
      <c r="B34" s="79" t="s">
        <v>409</v>
      </c>
      <c r="C34" s="79" t="s">
        <v>2483</v>
      </c>
      <c r="D34" s="86" t="s">
        <v>2484</v>
      </c>
      <c r="E34" s="87" t="s">
        <v>353</v>
      </c>
      <c r="F34" s="127">
        <v>1</v>
      </c>
      <c r="G34" s="13"/>
      <c r="H34" s="52">
        <f t="shared" si="1"/>
        <v>0</v>
      </c>
      <c r="I34" s="13"/>
      <c r="J34" s="52">
        <f t="shared" si="0"/>
        <v>0</v>
      </c>
    </row>
    <row r="35" spans="1:10" ht="22.5" x14ac:dyDescent="0.2">
      <c r="A35" s="2"/>
      <c r="B35" s="79" t="s">
        <v>415</v>
      </c>
      <c r="C35" s="79" t="s">
        <v>2485</v>
      </c>
      <c r="D35" s="86" t="s">
        <v>2486</v>
      </c>
      <c r="E35" s="87" t="s">
        <v>353</v>
      </c>
      <c r="F35" s="127">
        <v>24</v>
      </c>
      <c r="G35" s="13"/>
      <c r="H35" s="52">
        <f t="shared" si="1"/>
        <v>0</v>
      </c>
      <c r="I35" s="13"/>
      <c r="J35" s="52">
        <f t="shared" si="0"/>
        <v>0</v>
      </c>
    </row>
    <row r="36" spans="1:10" ht="33.75" x14ac:dyDescent="0.2">
      <c r="A36" s="2"/>
      <c r="B36" s="79" t="s">
        <v>418</v>
      </c>
      <c r="C36" s="79" t="s">
        <v>2487</v>
      </c>
      <c r="D36" s="86" t="s">
        <v>2488</v>
      </c>
      <c r="E36" s="87" t="s">
        <v>2489</v>
      </c>
      <c r="F36" s="127">
        <v>25</v>
      </c>
      <c r="G36" s="13"/>
      <c r="H36" s="52">
        <f t="shared" si="1"/>
        <v>0</v>
      </c>
      <c r="I36" s="13"/>
      <c r="J36" s="52">
        <f t="shared" si="0"/>
        <v>0</v>
      </c>
    </row>
    <row r="37" spans="1:10" ht="34.5" thickBot="1" x14ac:dyDescent="0.25">
      <c r="A37" s="2"/>
      <c r="B37" s="79" t="s">
        <v>421</v>
      </c>
      <c r="C37" s="79" t="s">
        <v>2490</v>
      </c>
      <c r="D37" s="86" t="s">
        <v>2491</v>
      </c>
      <c r="E37" s="87" t="s">
        <v>2489</v>
      </c>
      <c r="F37" s="127">
        <v>20</v>
      </c>
      <c r="G37" s="13"/>
      <c r="H37" s="52">
        <f t="shared" si="1"/>
        <v>0</v>
      </c>
      <c r="I37" s="13"/>
      <c r="J37" s="52">
        <f t="shared" si="0"/>
        <v>0</v>
      </c>
    </row>
    <row r="38" spans="1:10" ht="13.5" thickBot="1" x14ac:dyDescent="0.25">
      <c r="A38" s="2"/>
      <c r="B38" s="81"/>
      <c r="C38" s="81"/>
      <c r="D38" s="85" t="s">
        <v>2492</v>
      </c>
      <c r="E38" s="81"/>
      <c r="F38" s="175"/>
      <c r="G38" s="10"/>
      <c r="H38" s="52">
        <f>H39+H56+H62+H69</f>
        <v>0</v>
      </c>
      <c r="I38" s="13"/>
      <c r="J38" s="52">
        <f t="shared" si="0"/>
        <v>0</v>
      </c>
    </row>
    <row r="39" spans="1:10" ht="13.5" thickBot="1" x14ac:dyDescent="0.25">
      <c r="A39" s="2"/>
      <c r="B39" s="81"/>
      <c r="C39" s="81"/>
      <c r="D39" s="85" t="s">
        <v>2493</v>
      </c>
      <c r="E39" s="81"/>
      <c r="F39" s="175"/>
      <c r="G39" s="10"/>
      <c r="H39" s="52">
        <f>SUM(H40:H55)</f>
        <v>0</v>
      </c>
      <c r="I39" s="13"/>
      <c r="J39" s="52">
        <f t="shared" si="0"/>
        <v>0</v>
      </c>
    </row>
    <row r="40" spans="1:10" ht="22.5" x14ac:dyDescent="0.2">
      <c r="A40" s="2"/>
      <c r="B40" s="79" t="s">
        <v>424</v>
      </c>
      <c r="C40" s="79" t="s">
        <v>2494</v>
      </c>
      <c r="D40" s="86" t="s">
        <v>2495</v>
      </c>
      <c r="E40" s="87" t="s">
        <v>371</v>
      </c>
      <c r="F40" s="127">
        <v>1</v>
      </c>
      <c r="G40" s="13"/>
      <c r="H40" s="52">
        <f t="shared" ref="H40:H55" si="2">F40*G40</f>
        <v>0</v>
      </c>
      <c r="I40" s="13"/>
      <c r="J40" s="52">
        <f t="shared" si="0"/>
        <v>0</v>
      </c>
    </row>
    <row r="41" spans="1:10" ht="22.5" x14ac:dyDescent="0.2">
      <c r="A41" s="2"/>
      <c r="B41" s="79" t="s">
        <v>428</v>
      </c>
      <c r="C41" s="79" t="s">
        <v>2496</v>
      </c>
      <c r="D41" s="86" t="s">
        <v>2497</v>
      </c>
      <c r="E41" s="87" t="s">
        <v>371</v>
      </c>
      <c r="F41" s="127">
        <v>3</v>
      </c>
      <c r="G41" s="13"/>
      <c r="H41" s="52">
        <f t="shared" si="2"/>
        <v>0</v>
      </c>
      <c r="I41" s="13"/>
      <c r="J41" s="52">
        <f t="shared" si="0"/>
        <v>0</v>
      </c>
    </row>
    <row r="42" spans="1:10" ht="56.25" x14ac:dyDescent="0.2">
      <c r="A42" s="2"/>
      <c r="B42" s="79" t="s">
        <v>431</v>
      </c>
      <c r="C42" s="79" t="s">
        <v>2496</v>
      </c>
      <c r="D42" s="86" t="s">
        <v>2498</v>
      </c>
      <c r="E42" s="87" t="s">
        <v>371</v>
      </c>
      <c r="F42" s="127">
        <v>2</v>
      </c>
      <c r="G42" s="13"/>
      <c r="H42" s="52">
        <f t="shared" si="2"/>
        <v>0</v>
      </c>
      <c r="I42" s="13"/>
      <c r="J42" s="52">
        <f t="shared" si="0"/>
        <v>0</v>
      </c>
    </row>
    <row r="43" spans="1:10" ht="22.5" x14ac:dyDescent="0.2">
      <c r="A43" s="2"/>
      <c r="B43" s="79" t="s">
        <v>433</v>
      </c>
      <c r="C43" s="79" t="s">
        <v>2499</v>
      </c>
      <c r="D43" s="86" t="s">
        <v>2500</v>
      </c>
      <c r="E43" s="87" t="s">
        <v>371</v>
      </c>
      <c r="F43" s="127">
        <v>1</v>
      </c>
      <c r="G43" s="13"/>
      <c r="H43" s="52">
        <f t="shared" si="2"/>
        <v>0</v>
      </c>
      <c r="I43" s="13"/>
      <c r="J43" s="52">
        <f t="shared" si="0"/>
        <v>0</v>
      </c>
    </row>
    <row r="44" spans="1:10" ht="22.5" x14ac:dyDescent="0.2">
      <c r="A44" s="2"/>
      <c r="B44" s="79" t="s">
        <v>435</v>
      </c>
      <c r="C44" s="79" t="s">
        <v>1751</v>
      </c>
      <c r="D44" s="86" t="s">
        <v>2501</v>
      </c>
      <c r="E44" s="87" t="s">
        <v>353</v>
      </c>
      <c r="F44" s="127">
        <v>5</v>
      </c>
      <c r="G44" s="13"/>
      <c r="H44" s="52">
        <f t="shared" si="2"/>
        <v>0</v>
      </c>
      <c r="I44" s="13"/>
      <c r="J44" s="52">
        <f t="shared" si="0"/>
        <v>0</v>
      </c>
    </row>
    <row r="45" spans="1:10" ht="22.5" x14ac:dyDescent="0.2">
      <c r="A45" s="2"/>
      <c r="B45" s="79" t="s">
        <v>439</v>
      </c>
      <c r="C45" s="79" t="s">
        <v>1751</v>
      </c>
      <c r="D45" s="86" t="s">
        <v>2502</v>
      </c>
      <c r="E45" s="87" t="s">
        <v>353</v>
      </c>
      <c r="F45" s="127">
        <v>2</v>
      </c>
      <c r="G45" s="13"/>
      <c r="H45" s="52">
        <f t="shared" si="2"/>
        <v>0</v>
      </c>
      <c r="I45" s="13"/>
      <c r="J45" s="52">
        <f t="shared" si="0"/>
        <v>0</v>
      </c>
    </row>
    <row r="46" spans="1:10" ht="22.5" x14ac:dyDescent="0.2">
      <c r="A46" s="2"/>
      <c r="B46" s="79" t="s">
        <v>441</v>
      </c>
      <c r="C46" s="79" t="s">
        <v>1751</v>
      </c>
      <c r="D46" s="86" t="s">
        <v>2503</v>
      </c>
      <c r="E46" s="87" t="s">
        <v>353</v>
      </c>
      <c r="F46" s="127">
        <v>3</v>
      </c>
      <c r="G46" s="13"/>
      <c r="H46" s="52">
        <f t="shared" si="2"/>
        <v>0</v>
      </c>
      <c r="I46" s="13"/>
      <c r="J46" s="52">
        <f t="shared" si="0"/>
        <v>0</v>
      </c>
    </row>
    <row r="47" spans="1:10" ht="22.5" x14ac:dyDescent="0.2">
      <c r="A47" s="2"/>
      <c r="B47" s="79" t="s">
        <v>444</v>
      </c>
      <c r="C47" s="79" t="s">
        <v>1751</v>
      </c>
      <c r="D47" s="86" t="s">
        <v>2504</v>
      </c>
      <c r="E47" s="87" t="s">
        <v>353</v>
      </c>
      <c r="F47" s="127">
        <v>2</v>
      </c>
      <c r="G47" s="13"/>
      <c r="H47" s="52">
        <f t="shared" si="2"/>
        <v>0</v>
      </c>
      <c r="I47" s="13"/>
      <c r="J47" s="52">
        <f t="shared" si="0"/>
        <v>0</v>
      </c>
    </row>
    <row r="48" spans="1:10" ht="22.5" x14ac:dyDescent="0.2">
      <c r="A48" s="2"/>
      <c r="B48" s="79" t="s">
        <v>453</v>
      </c>
      <c r="C48" s="79" t="s">
        <v>2505</v>
      </c>
      <c r="D48" s="86" t="s">
        <v>2506</v>
      </c>
      <c r="E48" s="87" t="s">
        <v>353</v>
      </c>
      <c r="F48" s="127">
        <v>5</v>
      </c>
      <c r="G48" s="13"/>
      <c r="H48" s="52">
        <f t="shared" si="2"/>
        <v>0</v>
      </c>
      <c r="I48" s="13"/>
      <c r="J48" s="52">
        <f t="shared" si="0"/>
        <v>0</v>
      </c>
    </row>
    <row r="49" spans="1:10" ht="22.5" x14ac:dyDescent="0.2">
      <c r="A49" s="2"/>
      <c r="B49" s="79" t="s">
        <v>455</v>
      </c>
      <c r="C49" s="79" t="s">
        <v>2507</v>
      </c>
      <c r="D49" s="86" t="s">
        <v>2508</v>
      </c>
      <c r="E49" s="87" t="s">
        <v>371</v>
      </c>
      <c r="F49" s="127">
        <v>1</v>
      </c>
      <c r="G49" s="13"/>
      <c r="H49" s="52">
        <f t="shared" si="2"/>
        <v>0</v>
      </c>
      <c r="I49" s="13"/>
      <c r="J49" s="52">
        <f t="shared" si="0"/>
        <v>0</v>
      </c>
    </row>
    <row r="50" spans="1:10" ht="22.5" x14ac:dyDescent="0.2">
      <c r="A50" s="2"/>
      <c r="B50" s="79" t="s">
        <v>457</v>
      </c>
      <c r="C50" s="79" t="s">
        <v>2509</v>
      </c>
      <c r="D50" s="86" t="s">
        <v>2510</v>
      </c>
      <c r="E50" s="87" t="s">
        <v>353</v>
      </c>
      <c r="F50" s="127">
        <v>5</v>
      </c>
      <c r="G50" s="13"/>
      <c r="H50" s="52">
        <f t="shared" si="2"/>
        <v>0</v>
      </c>
      <c r="I50" s="13"/>
      <c r="J50" s="52">
        <f t="shared" si="0"/>
        <v>0</v>
      </c>
    </row>
    <row r="51" spans="1:10" ht="22.5" x14ac:dyDescent="0.2">
      <c r="A51" s="2"/>
      <c r="B51" s="79" t="s">
        <v>461</v>
      </c>
      <c r="C51" s="79" t="s">
        <v>2465</v>
      </c>
      <c r="D51" s="86" t="s">
        <v>2511</v>
      </c>
      <c r="E51" s="87" t="s">
        <v>411</v>
      </c>
      <c r="F51" s="127">
        <v>240</v>
      </c>
      <c r="G51" s="13"/>
      <c r="H51" s="52">
        <f t="shared" si="2"/>
        <v>0</v>
      </c>
      <c r="I51" s="13"/>
      <c r="J51" s="52">
        <f>H51+I51</f>
        <v>0</v>
      </c>
    </row>
    <row r="52" spans="1:10" ht="22.5" x14ac:dyDescent="0.2">
      <c r="A52" s="2"/>
      <c r="B52" s="79" t="s">
        <v>463</v>
      </c>
      <c r="C52" s="79" t="s">
        <v>2465</v>
      </c>
      <c r="D52" s="86" t="s">
        <v>2512</v>
      </c>
      <c r="E52" s="87" t="s">
        <v>411</v>
      </c>
      <c r="F52" s="127">
        <v>160</v>
      </c>
      <c r="G52" s="13"/>
      <c r="H52" s="52">
        <f t="shared" si="2"/>
        <v>0</v>
      </c>
      <c r="I52" s="13"/>
      <c r="J52" s="52">
        <f>H52+I52</f>
        <v>0</v>
      </c>
    </row>
    <row r="53" spans="1:10" ht="22.5" x14ac:dyDescent="0.2">
      <c r="A53" s="2"/>
      <c r="B53" s="79" t="s">
        <v>465</v>
      </c>
      <c r="C53" s="79" t="s">
        <v>2465</v>
      </c>
      <c r="D53" s="86" t="s">
        <v>2513</v>
      </c>
      <c r="E53" s="87" t="s">
        <v>411</v>
      </c>
      <c r="F53" s="127">
        <v>120</v>
      </c>
      <c r="G53" s="13"/>
      <c r="H53" s="52">
        <f t="shared" si="2"/>
        <v>0</v>
      </c>
      <c r="I53" s="13"/>
      <c r="J53" s="52">
        <f>H53+I53</f>
        <v>0</v>
      </c>
    </row>
    <row r="54" spans="1:10" ht="22.5" x14ac:dyDescent="0.2">
      <c r="A54" s="2"/>
      <c r="B54" s="79" t="s">
        <v>468</v>
      </c>
      <c r="C54" s="79" t="s">
        <v>2465</v>
      </c>
      <c r="D54" s="86" t="s">
        <v>2514</v>
      </c>
      <c r="E54" s="87" t="s">
        <v>411</v>
      </c>
      <c r="F54" s="127">
        <v>80</v>
      </c>
      <c r="G54" s="13"/>
      <c r="H54" s="52">
        <f t="shared" si="2"/>
        <v>0</v>
      </c>
      <c r="I54" s="13"/>
      <c r="J54" s="52">
        <f t="shared" ref="J54:J55" si="3">H54+I54</f>
        <v>0</v>
      </c>
    </row>
    <row r="55" spans="1:10" ht="23.25" thickBot="1" x14ac:dyDescent="0.25">
      <c r="A55" s="2"/>
      <c r="B55" s="79" t="s">
        <v>470</v>
      </c>
      <c r="C55" s="79" t="s">
        <v>1840</v>
      </c>
      <c r="D55" s="86" t="s">
        <v>2515</v>
      </c>
      <c r="E55" s="87" t="s">
        <v>371</v>
      </c>
      <c r="F55" s="127">
        <v>1</v>
      </c>
      <c r="G55" s="13"/>
      <c r="H55" s="52">
        <f t="shared" si="2"/>
        <v>0</v>
      </c>
      <c r="I55" s="13"/>
      <c r="J55" s="52">
        <f t="shared" si="3"/>
        <v>0</v>
      </c>
    </row>
    <row r="56" spans="1:10" ht="13.5" thickBot="1" x14ac:dyDescent="0.25">
      <c r="A56" s="2"/>
      <c r="B56" s="81"/>
      <c r="C56" s="81"/>
      <c r="D56" s="85" t="s">
        <v>2516</v>
      </c>
      <c r="E56" s="81"/>
      <c r="F56" s="175"/>
      <c r="G56" s="10"/>
      <c r="H56" s="52">
        <f>SUM(H57:H61)</f>
        <v>0</v>
      </c>
      <c r="I56" s="13"/>
      <c r="J56" s="52">
        <f>H56+I56</f>
        <v>0</v>
      </c>
    </row>
    <row r="57" spans="1:10" ht="22.5" x14ac:dyDescent="0.2">
      <c r="A57" s="2"/>
      <c r="B57" s="79" t="s">
        <v>472</v>
      </c>
      <c r="C57" s="79" t="s">
        <v>2517</v>
      </c>
      <c r="D57" s="86" t="s">
        <v>2518</v>
      </c>
      <c r="E57" s="87" t="s">
        <v>353</v>
      </c>
      <c r="F57" s="127">
        <v>8</v>
      </c>
      <c r="G57" s="13"/>
      <c r="H57" s="52">
        <f t="shared" ref="H57:H68" si="4">F57*G57</f>
        <v>0</v>
      </c>
      <c r="I57" s="13"/>
      <c r="J57" s="52">
        <f t="shared" ref="J57:J58" si="5">H57+I57</f>
        <v>0</v>
      </c>
    </row>
    <row r="58" spans="1:10" ht="22.5" x14ac:dyDescent="0.2">
      <c r="A58" s="2"/>
      <c r="B58" s="79" t="s">
        <v>474</v>
      </c>
      <c r="C58" s="79" t="s">
        <v>2517</v>
      </c>
      <c r="D58" s="86" t="s">
        <v>2519</v>
      </c>
      <c r="E58" s="87" t="s">
        <v>353</v>
      </c>
      <c r="F58" s="127">
        <v>15</v>
      </c>
      <c r="G58" s="13"/>
      <c r="H58" s="52">
        <f t="shared" si="4"/>
        <v>0</v>
      </c>
      <c r="I58" s="13"/>
      <c r="J58" s="52">
        <f t="shared" si="5"/>
        <v>0</v>
      </c>
    </row>
    <row r="59" spans="1:10" ht="22.5" x14ac:dyDescent="0.2">
      <c r="A59" s="2"/>
      <c r="B59" s="79" t="s">
        <v>476</v>
      </c>
      <c r="C59" s="79" t="s">
        <v>2465</v>
      </c>
      <c r="D59" s="86" t="s">
        <v>2520</v>
      </c>
      <c r="E59" s="87" t="s">
        <v>411</v>
      </c>
      <c r="F59" s="127">
        <v>1380</v>
      </c>
      <c r="G59" s="13"/>
      <c r="H59" s="52">
        <f t="shared" si="4"/>
        <v>0</v>
      </c>
      <c r="I59" s="13"/>
      <c r="J59" s="52">
        <f>H59+I59</f>
        <v>0</v>
      </c>
    </row>
    <row r="60" spans="1:10" ht="22.5" x14ac:dyDescent="0.2">
      <c r="A60" s="2"/>
      <c r="B60" s="79" t="s">
        <v>478</v>
      </c>
      <c r="C60" s="79" t="s">
        <v>2494</v>
      </c>
      <c r="D60" s="86" t="s">
        <v>2521</v>
      </c>
      <c r="E60" s="87" t="s">
        <v>371</v>
      </c>
      <c r="F60" s="127">
        <v>1</v>
      </c>
      <c r="G60" s="13"/>
      <c r="H60" s="52">
        <f t="shared" si="4"/>
        <v>0</v>
      </c>
      <c r="I60" s="13"/>
      <c r="J60" s="52">
        <f>H60+I60</f>
        <v>0</v>
      </c>
    </row>
    <row r="61" spans="1:10" ht="23.25" thickBot="1" x14ac:dyDescent="0.25">
      <c r="A61" s="2"/>
      <c r="B61" s="79" t="s">
        <v>480</v>
      </c>
      <c r="C61" s="79" t="s">
        <v>2522</v>
      </c>
      <c r="D61" s="86" t="s">
        <v>2523</v>
      </c>
      <c r="E61" s="87" t="s">
        <v>353</v>
      </c>
      <c r="F61" s="127">
        <v>23</v>
      </c>
      <c r="G61" s="13"/>
      <c r="H61" s="52">
        <f t="shared" si="4"/>
        <v>0</v>
      </c>
      <c r="I61" s="13"/>
      <c r="J61" s="52">
        <f t="shared" ref="J61:J81" si="6">H61+I61</f>
        <v>0</v>
      </c>
    </row>
    <row r="62" spans="1:10" ht="13.5" thickBot="1" x14ac:dyDescent="0.25">
      <c r="A62" s="2"/>
      <c r="B62" s="81"/>
      <c r="C62" s="81"/>
      <c r="D62" s="85" t="s">
        <v>2524</v>
      </c>
      <c r="E62" s="81"/>
      <c r="F62" s="175"/>
      <c r="G62" s="10"/>
      <c r="H62" s="52"/>
      <c r="I62" s="13"/>
      <c r="J62" s="52">
        <f t="shared" si="6"/>
        <v>0</v>
      </c>
    </row>
    <row r="63" spans="1:10" ht="22.5" x14ac:dyDescent="0.2">
      <c r="A63" s="2"/>
      <c r="B63" s="79" t="s">
        <v>482</v>
      </c>
      <c r="C63" s="79" t="s">
        <v>2525</v>
      </c>
      <c r="D63" s="86" t="s">
        <v>2526</v>
      </c>
      <c r="E63" s="87" t="s">
        <v>353</v>
      </c>
      <c r="F63" s="127">
        <v>4</v>
      </c>
      <c r="G63" s="13"/>
      <c r="H63" s="52">
        <f t="shared" si="4"/>
        <v>0</v>
      </c>
      <c r="I63" s="13"/>
      <c r="J63" s="52">
        <f t="shared" si="6"/>
        <v>0</v>
      </c>
    </row>
    <row r="64" spans="1:10" ht="22.5" x14ac:dyDescent="0.2">
      <c r="A64" s="2"/>
      <c r="B64" s="79" t="s">
        <v>485</v>
      </c>
      <c r="C64" s="79" t="s">
        <v>2459</v>
      </c>
      <c r="D64" s="86" t="s">
        <v>2527</v>
      </c>
      <c r="E64" s="87" t="s">
        <v>353</v>
      </c>
      <c r="F64" s="127">
        <v>4</v>
      </c>
      <c r="G64" s="13"/>
      <c r="H64" s="52">
        <f t="shared" si="4"/>
        <v>0</v>
      </c>
      <c r="I64" s="13"/>
      <c r="J64" s="52">
        <f t="shared" si="6"/>
        <v>0</v>
      </c>
    </row>
    <row r="65" spans="1:10" ht="22.5" x14ac:dyDescent="0.2">
      <c r="A65" s="2"/>
      <c r="B65" s="79" t="s">
        <v>487</v>
      </c>
      <c r="C65" s="79" t="s">
        <v>2528</v>
      </c>
      <c r="D65" s="86" t="s">
        <v>2529</v>
      </c>
      <c r="E65" s="87" t="s">
        <v>353</v>
      </c>
      <c r="F65" s="127">
        <v>4</v>
      </c>
      <c r="G65" s="13"/>
      <c r="H65" s="52">
        <f t="shared" si="4"/>
        <v>0</v>
      </c>
      <c r="I65" s="13"/>
      <c r="J65" s="57">
        <f t="shared" si="6"/>
        <v>0</v>
      </c>
    </row>
    <row r="66" spans="1:10" ht="22.5" x14ac:dyDescent="0.2">
      <c r="A66" s="2"/>
      <c r="B66" s="79" t="s">
        <v>489</v>
      </c>
      <c r="C66" s="79" t="s">
        <v>2465</v>
      </c>
      <c r="D66" s="86" t="s">
        <v>2511</v>
      </c>
      <c r="E66" s="87" t="s">
        <v>411</v>
      </c>
      <c r="F66" s="127">
        <v>240</v>
      </c>
      <c r="G66" s="13"/>
      <c r="H66" s="52">
        <f t="shared" si="4"/>
        <v>0</v>
      </c>
      <c r="I66" s="13"/>
      <c r="J66" s="57">
        <f t="shared" si="6"/>
        <v>0</v>
      </c>
    </row>
    <row r="67" spans="1:10" ht="22.5" x14ac:dyDescent="0.2">
      <c r="A67" s="2"/>
      <c r="B67" s="79" t="s">
        <v>491</v>
      </c>
      <c r="C67" s="79" t="s">
        <v>2530</v>
      </c>
      <c r="D67" s="86" t="s">
        <v>2531</v>
      </c>
      <c r="E67" s="87" t="s">
        <v>371</v>
      </c>
      <c r="F67" s="127">
        <v>1</v>
      </c>
      <c r="G67" s="13"/>
      <c r="H67" s="52">
        <f t="shared" si="4"/>
        <v>0</v>
      </c>
      <c r="I67" s="13"/>
      <c r="J67" s="52">
        <f t="shared" si="6"/>
        <v>0</v>
      </c>
    </row>
    <row r="68" spans="1:10" ht="23.25" thickBot="1" x14ac:dyDescent="0.25">
      <c r="A68" s="2"/>
      <c r="B68" s="79" t="s">
        <v>494</v>
      </c>
      <c r="C68" s="79" t="s">
        <v>2532</v>
      </c>
      <c r="D68" s="86" t="s">
        <v>2533</v>
      </c>
      <c r="E68" s="87" t="s">
        <v>2475</v>
      </c>
      <c r="F68" s="127">
        <v>4</v>
      </c>
      <c r="G68" s="13"/>
      <c r="H68" s="52">
        <f t="shared" si="4"/>
        <v>0</v>
      </c>
      <c r="I68" s="13"/>
      <c r="J68" s="52">
        <f t="shared" si="6"/>
        <v>0</v>
      </c>
    </row>
    <row r="69" spans="1:10" ht="13.5" thickBot="1" x14ac:dyDescent="0.25">
      <c r="A69" s="2"/>
      <c r="B69" s="81"/>
      <c r="C69" s="81"/>
      <c r="D69" s="85" t="s">
        <v>2534</v>
      </c>
      <c r="E69" s="81"/>
      <c r="F69" s="175"/>
      <c r="G69" s="10"/>
      <c r="H69" s="52">
        <f>SUM(H70:H80)</f>
        <v>0</v>
      </c>
      <c r="I69" s="13"/>
      <c r="J69" s="52">
        <f t="shared" si="6"/>
        <v>0</v>
      </c>
    </row>
    <row r="70" spans="1:10" ht="22.5" x14ac:dyDescent="0.2">
      <c r="A70" s="2"/>
      <c r="B70" s="79" t="s">
        <v>498</v>
      </c>
      <c r="C70" s="79" t="s">
        <v>2535</v>
      </c>
      <c r="D70" s="86" t="s">
        <v>2536</v>
      </c>
      <c r="E70" s="87" t="s">
        <v>371</v>
      </c>
      <c r="F70" s="127">
        <v>1</v>
      </c>
      <c r="G70" s="13"/>
      <c r="H70" s="52">
        <f>F70*G70</f>
        <v>0</v>
      </c>
      <c r="I70" s="13"/>
      <c r="J70" s="52">
        <f t="shared" si="6"/>
        <v>0</v>
      </c>
    </row>
    <row r="71" spans="1:10" ht="22.5" x14ac:dyDescent="0.2">
      <c r="A71" s="2"/>
      <c r="B71" s="79" t="s">
        <v>502</v>
      </c>
      <c r="C71" s="79" t="s">
        <v>2505</v>
      </c>
      <c r="D71" s="86" t="s">
        <v>2537</v>
      </c>
      <c r="E71" s="87" t="s">
        <v>353</v>
      </c>
      <c r="F71" s="127">
        <v>41</v>
      </c>
      <c r="G71" s="13"/>
      <c r="H71" s="52">
        <f>F71*G71</f>
        <v>0</v>
      </c>
      <c r="I71" s="13"/>
      <c r="J71" s="52">
        <f t="shared" si="6"/>
        <v>0</v>
      </c>
    </row>
    <row r="72" spans="1:10" ht="22.5" x14ac:dyDescent="0.2">
      <c r="A72" s="2"/>
      <c r="B72" s="79" t="s">
        <v>504</v>
      </c>
      <c r="C72" s="79" t="s">
        <v>2538</v>
      </c>
      <c r="D72" s="86" t="s">
        <v>2539</v>
      </c>
      <c r="E72" s="87" t="s">
        <v>353</v>
      </c>
      <c r="F72" s="127">
        <v>10</v>
      </c>
      <c r="G72" s="13"/>
      <c r="H72" s="52">
        <f>F72*G72</f>
        <v>0</v>
      </c>
      <c r="I72" s="13"/>
      <c r="J72" s="52">
        <f t="shared" si="6"/>
        <v>0</v>
      </c>
    </row>
    <row r="73" spans="1:10" ht="22.5" x14ac:dyDescent="0.2">
      <c r="A73" s="2"/>
      <c r="B73" s="79" t="s">
        <v>507</v>
      </c>
      <c r="C73" s="79" t="s">
        <v>2540</v>
      </c>
      <c r="D73" s="86" t="s">
        <v>2541</v>
      </c>
      <c r="E73" s="87" t="s">
        <v>353</v>
      </c>
      <c r="F73" s="127">
        <v>3</v>
      </c>
      <c r="G73" s="13"/>
      <c r="H73" s="52">
        <f>F73*G73</f>
        <v>0</v>
      </c>
      <c r="I73" s="13"/>
      <c r="J73" s="52">
        <f t="shared" si="6"/>
        <v>0</v>
      </c>
    </row>
    <row r="74" spans="1:10" ht="22.5" x14ac:dyDescent="0.2">
      <c r="A74" s="2"/>
      <c r="B74" s="79" t="s">
        <v>510</v>
      </c>
      <c r="C74" s="79" t="s">
        <v>2542</v>
      </c>
      <c r="D74" s="86" t="s">
        <v>2543</v>
      </c>
      <c r="E74" s="87" t="s">
        <v>353</v>
      </c>
      <c r="F74" s="127">
        <v>2</v>
      </c>
      <c r="G74" s="13"/>
      <c r="H74" s="52">
        <f>F74*G74</f>
        <v>0</v>
      </c>
      <c r="I74" s="13"/>
      <c r="J74" s="52">
        <f t="shared" si="6"/>
        <v>0</v>
      </c>
    </row>
    <row r="75" spans="1:10" ht="22.5" x14ac:dyDescent="0.2">
      <c r="A75" s="2"/>
      <c r="B75" s="79" t="s">
        <v>514</v>
      </c>
      <c r="C75" s="79" t="s">
        <v>2544</v>
      </c>
      <c r="D75" s="86" t="s">
        <v>2545</v>
      </c>
      <c r="E75" s="87" t="s">
        <v>353</v>
      </c>
      <c r="F75" s="127">
        <v>1</v>
      </c>
      <c r="G75" s="13"/>
      <c r="H75" s="52">
        <f t="shared" ref="H75:H79" si="7">F75*G75</f>
        <v>0</v>
      </c>
      <c r="I75" s="13"/>
      <c r="J75" s="52">
        <f t="shared" si="6"/>
        <v>0</v>
      </c>
    </row>
    <row r="76" spans="1:10" ht="22.5" x14ac:dyDescent="0.2">
      <c r="A76" s="2"/>
      <c r="B76" s="79" t="s">
        <v>517</v>
      </c>
      <c r="C76" s="79" t="s">
        <v>2546</v>
      </c>
      <c r="D76" s="86" t="s">
        <v>2547</v>
      </c>
      <c r="E76" s="87" t="s">
        <v>353</v>
      </c>
      <c r="F76" s="127">
        <v>4</v>
      </c>
      <c r="G76" s="13"/>
      <c r="H76" s="52">
        <f t="shared" si="7"/>
        <v>0</v>
      </c>
      <c r="I76" s="13"/>
      <c r="J76" s="52">
        <f t="shared" si="6"/>
        <v>0</v>
      </c>
    </row>
    <row r="77" spans="1:10" ht="22.5" x14ac:dyDescent="0.2">
      <c r="A77" s="2"/>
      <c r="B77" s="79" t="s">
        <v>519</v>
      </c>
      <c r="C77" s="79" t="s">
        <v>2465</v>
      </c>
      <c r="D77" s="86" t="s">
        <v>2548</v>
      </c>
      <c r="E77" s="87" t="s">
        <v>411</v>
      </c>
      <c r="F77" s="127">
        <v>100</v>
      </c>
      <c r="G77" s="13"/>
      <c r="H77" s="52">
        <f t="shared" si="7"/>
        <v>0</v>
      </c>
      <c r="I77" s="13"/>
      <c r="J77" s="52">
        <f t="shared" si="6"/>
        <v>0</v>
      </c>
    </row>
    <row r="78" spans="1:10" ht="22.5" x14ac:dyDescent="0.2">
      <c r="A78" s="2"/>
      <c r="B78" s="79" t="s">
        <v>523</v>
      </c>
      <c r="C78" s="79" t="s">
        <v>2465</v>
      </c>
      <c r="D78" s="86" t="s">
        <v>2549</v>
      </c>
      <c r="E78" s="87" t="s">
        <v>411</v>
      </c>
      <c r="F78" s="127">
        <v>620</v>
      </c>
      <c r="G78" s="13"/>
      <c r="H78" s="52">
        <f t="shared" si="7"/>
        <v>0</v>
      </c>
      <c r="I78" s="13"/>
      <c r="J78" s="52">
        <f t="shared" si="6"/>
        <v>0</v>
      </c>
    </row>
    <row r="79" spans="1:10" ht="22.5" x14ac:dyDescent="0.2">
      <c r="A79" s="2"/>
      <c r="B79" s="79" t="s">
        <v>525</v>
      </c>
      <c r="C79" s="79" t="s">
        <v>2465</v>
      </c>
      <c r="D79" s="86" t="s">
        <v>2550</v>
      </c>
      <c r="E79" s="87" t="s">
        <v>411</v>
      </c>
      <c r="F79" s="127">
        <v>200</v>
      </c>
      <c r="G79" s="13"/>
      <c r="H79" s="52">
        <f t="shared" si="7"/>
        <v>0</v>
      </c>
      <c r="I79" s="13"/>
      <c r="J79" s="52">
        <f t="shared" si="6"/>
        <v>0</v>
      </c>
    </row>
    <row r="80" spans="1:10" ht="22.5" x14ac:dyDescent="0.2">
      <c r="A80" s="2"/>
      <c r="B80" s="79" t="s">
        <v>526</v>
      </c>
      <c r="C80" s="79" t="s">
        <v>1840</v>
      </c>
      <c r="D80" s="86" t="s">
        <v>2515</v>
      </c>
      <c r="E80" s="87" t="s">
        <v>371</v>
      </c>
      <c r="F80" s="127">
        <v>1</v>
      </c>
      <c r="G80" s="14"/>
      <c r="H80" s="55">
        <f>F80*G80</f>
        <v>0</v>
      </c>
      <c r="I80" s="14"/>
      <c r="J80" s="55">
        <f t="shared" si="6"/>
        <v>0</v>
      </c>
    </row>
    <row r="81" spans="1:10" x14ac:dyDescent="0.2">
      <c r="A81" s="2"/>
      <c r="B81" s="184"/>
      <c r="C81" s="184"/>
      <c r="D81" s="185" t="s">
        <v>2720</v>
      </c>
      <c r="E81" s="184"/>
      <c r="F81" s="184"/>
      <c r="G81" s="158"/>
      <c r="H81" s="52">
        <f>SUM(H82:H91)</f>
        <v>0</v>
      </c>
      <c r="I81" s="13"/>
      <c r="J81" s="52">
        <f t="shared" si="6"/>
        <v>0</v>
      </c>
    </row>
    <row r="82" spans="1:10" ht="22.5" x14ac:dyDescent="0.2">
      <c r="A82" s="2"/>
      <c r="B82" s="79">
        <v>68</v>
      </c>
      <c r="C82" s="79" t="s">
        <v>1709</v>
      </c>
      <c r="D82" s="86" t="s">
        <v>1710</v>
      </c>
      <c r="E82" s="87" t="s">
        <v>438</v>
      </c>
      <c r="F82" s="127">
        <v>51.2</v>
      </c>
      <c r="G82" s="14"/>
      <c r="H82" s="55">
        <f t="shared" ref="H82:H120" si="8">F82*G82</f>
        <v>0</v>
      </c>
      <c r="I82" s="14"/>
      <c r="J82" s="55">
        <f t="shared" ref="J82:J145" si="9">H82+I82</f>
        <v>0</v>
      </c>
    </row>
    <row r="83" spans="1:10" ht="22.5" x14ac:dyDescent="0.2">
      <c r="A83" s="2"/>
      <c r="B83" s="79">
        <v>69</v>
      </c>
      <c r="C83" s="79" t="s">
        <v>1711</v>
      </c>
      <c r="D83" s="86" t="s">
        <v>1712</v>
      </c>
      <c r="E83" s="87" t="s">
        <v>438</v>
      </c>
      <c r="F83" s="127">
        <v>38.4</v>
      </c>
      <c r="G83" s="14"/>
      <c r="H83" s="55">
        <f t="shared" si="8"/>
        <v>0</v>
      </c>
      <c r="I83" s="14"/>
      <c r="J83" s="55">
        <f t="shared" si="9"/>
        <v>0</v>
      </c>
    </row>
    <row r="84" spans="1:10" ht="22.5" x14ac:dyDescent="0.2">
      <c r="A84" s="2"/>
      <c r="B84" s="79">
        <v>70</v>
      </c>
      <c r="C84" s="79" t="s">
        <v>1713</v>
      </c>
      <c r="D84" s="86" t="s">
        <v>1714</v>
      </c>
      <c r="E84" s="87" t="s">
        <v>411</v>
      </c>
      <c r="F84" s="127">
        <v>320</v>
      </c>
      <c r="G84" s="14"/>
      <c r="H84" s="55">
        <f t="shared" si="8"/>
        <v>0</v>
      </c>
      <c r="I84" s="14"/>
      <c r="J84" s="55">
        <f t="shared" si="9"/>
        <v>0</v>
      </c>
    </row>
    <row r="85" spans="1:10" ht="22.5" x14ac:dyDescent="0.2">
      <c r="A85" s="2"/>
      <c r="B85" s="79">
        <v>71</v>
      </c>
      <c r="C85" s="79" t="s">
        <v>1715</v>
      </c>
      <c r="D85" s="86" t="s">
        <v>1771</v>
      </c>
      <c r="E85" s="87" t="s">
        <v>411</v>
      </c>
      <c r="F85" s="127">
        <v>12</v>
      </c>
      <c r="G85" s="14"/>
      <c r="H85" s="55">
        <f t="shared" si="8"/>
        <v>0</v>
      </c>
      <c r="I85" s="14"/>
      <c r="J85" s="55">
        <f t="shared" si="9"/>
        <v>0</v>
      </c>
    </row>
    <row r="86" spans="1:10" ht="22.5" x14ac:dyDescent="0.2">
      <c r="A86" s="2"/>
      <c r="B86" s="79">
        <v>72</v>
      </c>
      <c r="C86" s="79" t="s">
        <v>1715</v>
      </c>
      <c r="D86" s="86" t="s">
        <v>1716</v>
      </c>
      <c r="E86" s="87" t="s">
        <v>411</v>
      </c>
      <c r="F86" s="127">
        <v>15</v>
      </c>
      <c r="G86" s="14"/>
      <c r="H86" s="55">
        <f t="shared" si="8"/>
        <v>0</v>
      </c>
      <c r="I86" s="14"/>
      <c r="J86" s="55">
        <f t="shared" si="9"/>
        <v>0</v>
      </c>
    </row>
    <row r="87" spans="1:10" ht="22.5" x14ac:dyDescent="0.2">
      <c r="A87" s="2"/>
      <c r="B87" s="79">
        <v>73</v>
      </c>
      <c r="C87" s="79" t="s">
        <v>1717</v>
      </c>
      <c r="D87" s="86" t="s">
        <v>2721</v>
      </c>
      <c r="E87" s="87" t="s">
        <v>411</v>
      </c>
      <c r="F87" s="127">
        <v>95</v>
      </c>
      <c r="G87" s="14"/>
      <c r="H87" s="55">
        <f t="shared" si="8"/>
        <v>0</v>
      </c>
      <c r="I87" s="14"/>
      <c r="J87" s="55">
        <f t="shared" si="9"/>
        <v>0</v>
      </c>
    </row>
    <row r="88" spans="1:10" ht="22.5" x14ac:dyDescent="0.2">
      <c r="A88" s="2"/>
      <c r="B88" s="79">
        <v>74</v>
      </c>
      <c r="C88" s="79" t="s">
        <v>1719</v>
      </c>
      <c r="D88" s="86" t="s">
        <v>2722</v>
      </c>
      <c r="E88" s="87" t="s">
        <v>411</v>
      </c>
      <c r="F88" s="127">
        <v>27</v>
      </c>
      <c r="G88" s="14"/>
      <c r="H88" s="55">
        <f t="shared" si="8"/>
        <v>0</v>
      </c>
      <c r="I88" s="14"/>
      <c r="J88" s="55">
        <f t="shared" si="9"/>
        <v>0</v>
      </c>
    </row>
    <row r="89" spans="1:10" ht="33.75" x14ac:dyDescent="0.2">
      <c r="A89" s="2"/>
      <c r="B89" s="79">
        <v>75</v>
      </c>
      <c r="C89" s="79" t="s">
        <v>1721</v>
      </c>
      <c r="D89" s="86" t="s">
        <v>2723</v>
      </c>
      <c r="E89" s="87" t="s">
        <v>353</v>
      </c>
      <c r="F89" s="127">
        <v>4</v>
      </c>
      <c r="G89" s="14"/>
      <c r="H89" s="55">
        <f t="shared" si="8"/>
        <v>0</v>
      </c>
      <c r="I89" s="14"/>
      <c r="J89" s="55">
        <f t="shared" si="9"/>
        <v>0</v>
      </c>
    </row>
    <row r="90" spans="1:10" ht="22.5" x14ac:dyDescent="0.2">
      <c r="A90" s="2"/>
      <c r="B90" s="79">
        <v>76</v>
      </c>
      <c r="C90" s="79" t="s">
        <v>1723</v>
      </c>
      <c r="D90" s="86" t="s">
        <v>1724</v>
      </c>
      <c r="E90" s="87" t="s">
        <v>1725</v>
      </c>
      <c r="F90" s="127">
        <v>4</v>
      </c>
      <c r="G90" s="14"/>
      <c r="H90" s="55">
        <f t="shared" si="8"/>
        <v>0</v>
      </c>
      <c r="I90" s="14"/>
      <c r="J90" s="55">
        <f t="shared" si="9"/>
        <v>0</v>
      </c>
    </row>
    <row r="91" spans="1:10" ht="22.5" x14ac:dyDescent="0.2">
      <c r="A91" s="2"/>
      <c r="B91" s="176">
        <v>77</v>
      </c>
      <c r="C91" s="79" t="s">
        <v>1726</v>
      </c>
      <c r="D91" s="86" t="s">
        <v>1867</v>
      </c>
      <c r="E91" s="87" t="s">
        <v>353</v>
      </c>
      <c r="F91" s="127">
        <v>4</v>
      </c>
      <c r="G91" s="13"/>
      <c r="H91" s="55">
        <f t="shared" si="8"/>
        <v>0</v>
      </c>
      <c r="I91" s="14"/>
      <c r="J91" s="55">
        <f t="shared" si="9"/>
        <v>0</v>
      </c>
    </row>
    <row r="92" spans="1:10" x14ac:dyDescent="0.2">
      <c r="A92" s="2"/>
      <c r="B92" s="186"/>
      <c r="C92" s="186"/>
      <c r="D92" s="187" t="s">
        <v>2724</v>
      </c>
      <c r="E92" s="186"/>
      <c r="F92" s="188"/>
      <c r="G92" s="158"/>
      <c r="H92" s="55">
        <f>H93+H121</f>
        <v>0</v>
      </c>
      <c r="I92" s="14"/>
      <c r="J92" s="55">
        <f t="shared" ref="J92" si="10">H92+I92</f>
        <v>0</v>
      </c>
    </row>
    <row r="93" spans="1:10" x14ac:dyDescent="0.2">
      <c r="A93" s="2"/>
      <c r="B93" s="190"/>
      <c r="C93" s="190"/>
      <c r="D93" s="191" t="s">
        <v>2725</v>
      </c>
      <c r="E93" s="190"/>
      <c r="F93" s="192"/>
      <c r="G93" s="158"/>
      <c r="H93" s="52">
        <f>H94+H103+H107+H112+H116+H119</f>
        <v>0</v>
      </c>
      <c r="I93" s="13"/>
      <c r="J93" s="52">
        <f t="shared" si="9"/>
        <v>0</v>
      </c>
    </row>
    <row r="94" spans="1:10" x14ac:dyDescent="0.2">
      <c r="A94" s="2"/>
      <c r="B94" s="190"/>
      <c r="C94" s="190"/>
      <c r="D94" s="191" t="s">
        <v>2726</v>
      </c>
      <c r="E94" s="190"/>
      <c r="F94" s="192"/>
      <c r="G94" s="158"/>
      <c r="H94" s="52">
        <f>SUM(H95:H102)</f>
        <v>0</v>
      </c>
      <c r="I94" s="13"/>
      <c r="J94" s="52">
        <f t="shared" si="9"/>
        <v>0</v>
      </c>
    </row>
    <row r="95" spans="1:10" ht="22.5" x14ac:dyDescent="0.2">
      <c r="A95" s="2"/>
      <c r="B95" s="193">
        <v>78</v>
      </c>
      <c r="C95" s="79" t="s">
        <v>1840</v>
      </c>
      <c r="D95" s="86" t="s">
        <v>2727</v>
      </c>
      <c r="E95" s="87" t="s">
        <v>353</v>
      </c>
      <c r="F95" s="127">
        <v>1</v>
      </c>
      <c r="G95" s="13"/>
      <c r="H95" s="55">
        <f t="shared" si="8"/>
        <v>0</v>
      </c>
      <c r="I95" s="12"/>
      <c r="J95" s="55">
        <f t="shared" si="9"/>
        <v>0</v>
      </c>
    </row>
    <row r="96" spans="1:10" ht="22.5" x14ac:dyDescent="0.2">
      <c r="A96" s="2"/>
      <c r="B96" s="193">
        <v>79</v>
      </c>
      <c r="C96" s="79" t="s">
        <v>1840</v>
      </c>
      <c r="D96" s="86" t="s">
        <v>2381</v>
      </c>
      <c r="E96" s="87" t="s">
        <v>353</v>
      </c>
      <c r="F96" s="127">
        <v>120</v>
      </c>
      <c r="G96" s="13"/>
      <c r="H96" s="55">
        <f t="shared" si="8"/>
        <v>0</v>
      </c>
      <c r="I96" s="12"/>
      <c r="J96" s="55">
        <f t="shared" si="9"/>
        <v>0</v>
      </c>
    </row>
    <row r="97" spans="1:10" ht="22.5" x14ac:dyDescent="0.2">
      <c r="A97" s="2"/>
      <c r="B97" s="193">
        <v>80</v>
      </c>
      <c r="C97" s="79" t="s">
        <v>1840</v>
      </c>
      <c r="D97" s="86" t="s">
        <v>2382</v>
      </c>
      <c r="E97" s="87" t="s">
        <v>353</v>
      </c>
      <c r="F97" s="127">
        <v>1</v>
      </c>
      <c r="G97" s="13"/>
      <c r="H97" s="55">
        <f t="shared" si="8"/>
        <v>0</v>
      </c>
      <c r="I97" s="12"/>
      <c r="J97" s="55">
        <f t="shared" si="9"/>
        <v>0</v>
      </c>
    </row>
    <row r="98" spans="1:10" ht="22.5" x14ac:dyDescent="0.2">
      <c r="A98" s="2"/>
      <c r="B98" s="193">
        <v>81</v>
      </c>
      <c r="C98" s="79" t="s">
        <v>1840</v>
      </c>
      <c r="D98" s="86" t="s">
        <v>2728</v>
      </c>
      <c r="E98" s="87" t="s">
        <v>353</v>
      </c>
      <c r="F98" s="127">
        <v>1</v>
      </c>
      <c r="G98" s="13"/>
      <c r="H98" s="55">
        <f t="shared" si="8"/>
        <v>0</v>
      </c>
      <c r="I98" s="12"/>
      <c r="J98" s="55">
        <f t="shared" si="9"/>
        <v>0</v>
      </c>
    </row>
    <row r="99" spans="1:10" ht="22.5" x14ac:dyDescent="0.2">
      <c r="A99" s="2"/>
      <c r="B99" s="193">
        <v>82</v>
      </c>
      <c r="C99" s="79" t="s">
        <v>1840</v>
      </c>
      <c r="D99" s="86" t="s">
        <v>2729</v>
      </c>
      <c r="E99" s="87" t="s">
        <v>353</v>
      </c>
      <c r="F99" s="127">
        <v>1</v>
      </c>
      <c r="G99" s="13"/>
      <c r="H99" s="55">
        <f t="shared" si="8"/>
        <v>0</v>
      </c>
      <c r="I99" s="13"/>
      <c r="J99" s="55">
        <f t="shared" si="9"/>
        <v>0</v>
      </c>
    </row>
    <row r="100" spans="1:10" ht="22.5" x14ac:dyDescent="0.2">
      <c r="A100" s="2"/>
      <c r="B100" s="193">
        <v>83</v>
      </c>
      <c r="C100" s="79" t="s">
        <v>1840</v>
      </c>
      <c r="D100" s="86" t="s">
        <v>2730</v>
      </c>
      <c r="E100" s="87" t="s">
        <v>353</v>
      </c>
      <c r="F100" s="127">
        <v>1</v>
      </c>
      <c r="G100" s="13"/>
      <c r="H100" s="55">
        <f t="shared" si="8"/>
        <v>0</v>
      </c>
      <c r="I100" s="13"/>
      <c r="J100" s="55">
        <f t="shared" si="9"/>
        <v>0</v>
      </c>
    </row>
    <row r="101" spans="1:10" ht="22.5" x14ac:dyDescent="0.2">
      <c r="A101" s="2"/>
      <c r="B101" s="193">
        <v>84</v>
      </c>
      <c r="C101" s="79" t="s">
        <v>1840</v>
      </c>
      <c r="D101" s="86" t="s">
        <v>2731</v>
      </c>
      <c r="E101" s="87" t="s">
        <v>353</v>
      </c>
      <c r="F101" s="127">
        <v>1</v>
      </c>
      <c r="G101" s="13"/>
      <c r="H101" s="55">
        <f t="shared" si="8"/>
        <v>0</v>
      </c>
      <c r="I101" s="13"/>
      <c r="J101" s="55">
        <f t="shared" si="9"/>
        <v>0</v>
      </c>
    </row>
    <row r="102" spans="1:10" ht="22.5" x14ac:dyDescent="0.2">
      <c r="A102" s="2"/>
      <c r="B102" s="193">
        <v>85</v>
      </c>
      <c r="C102" s="79" t="s">
        <v>1840</v>
      </c>
      <c r="D102" s="86" t="s">
        <v>2732</v>
      </c>
      <c r="E102" s="87" t="s">
        <v>353</v>
      </c>
      <c r="F102" s="127">
        <v>4</v>
      </c>
      <c r="G102" s="13"/>
      <c r="H102" s="55">
        <f t="shared" si="8"/>
        <v>0</v>
      </c>
      <c r="I102" s="13"/>
      <c r="J102" s="55">
        <f t="shared" si="9"/>
        <v>0</v>
      </c>
    </row>
    <row r="103" spans="1:10" x14ac:dyDescent="0.2">
      <c r="A103" s="2"/>
      <c r="B103" s="190"/>
      <c r="C103" s="190"/>
      <c r="D103" s="191" t="s">
        <v>2733</v>
      </c>
      <c r="E103" s="190"/>
      <c r="F103" s="192"/>
      <c r="G103" s="13"/>
      <c r="H103" s="52">
        <f>SUM(H104:H106)</f>
        <v>0</v>
      </c>
      <c r="I103" s="13"/>
      <c r="J103" s="55">
        <f t="shared" si="9"/>
        <v>0</v>
      </c>
    </row>
    <row r="104" spans="1:10" ht="22.5" x14ac:dyDescent="0.2">
      <c r="A104" s="2"/>
      <c r="B104" s="193">
        <v>86</v>
      </c>
      <c r="C104" s="79" t="s">
        <v>1840</v>
      </c>
      <c r="D104" s="86" t="s">
        <v>2728</v>
      </c>
      <c r="E104" s="87" t="s">
        <v>353</v>
      </c>
      <c r="F104" s="127">
        <v>1</v>
      </c>
      <c r="G104" s="13"/>
      <c r="H104" s="55">
        <f t="shared" si="8"/>
        <v>0</v>
      </c>
      <c r="I104" s="13"/>
      <c r="J104" s="55">
        <f t="shared" si="9"/>
        <v>0</v>
      </c>
    </row>
    <row r="105" spans="1:10" ht="22.5" x14ac:dyDescent="0.2">
      <c r="A105" s="2"/>
      <c r="B105" s="193">
        <v>87</v>
      </c>
      <c r="C105" s="79" t="s">
        <v>1840</v>
      </c>
      <c r="D105" s="86" t="s">
        <v>2734</v>
      </c>
      <c r="E105" s="87" t="s">
        <v>353</v>
      </c>
      <c r="F105" s="127">
        <v>2</v>
      </c>
      <c r="G105" s="13"/>
      <c r="H105" s="55">
        <f t="shared" si="8"/>
        <v>0</v>
      </c>
      <c r="I105" s="13"/>
      <c r="J105" s="55">
        <f t="shared" si="9"/>
        <v>0</v>
      </c>
    </row>
    <row r="106" spans="1:10" ht="22.5" x14ac:dyDescent="0.2">
      <c r="A106" s="2"/>
      <c r="B106" s="193">
        <v>88</v>
      </c>
      <c r="C106" s="79" t="s">
        <v>1840</v>
      </c>
      <c r="D106" s="86" t="s">
        <v>2735</v>
      </c>
      <c r="E106" s="87" t="s">
        <v>353</v>
      </c>
      <c r="F106" s="127">
        <v>261</v>
      </c>
      <c r="G106" s="13"/>
      <c r="H106" s="55">
        <f t="shared" si="8"/>
        <v>0</v>
      </c>
      <c r="I106" s="13"/>
      <c r="J106" s="55">
        <f t="shared" si="9"/>
        <v>0</v>
      </c>
    </row>
    <row r="107" spans="1:10" x14ac:dyDescent="0.2">
      <c r="A107" s="2"/>
      <c r="B107" s="190"/>
      <c r="C107" s="190"/>
      <c r="D107" s="191" t="s">
        <v>2736</v>
      </c>
      <c r="E107" s="190"/>
      <c r="F107" s="192"/>
      <c r="G107" s="13"/>
      <c r="H107" s="55">
        <f>SUM(H108:H111)</f>
        <v>0</v>
      </c>
      <c r="I107" s="13"/>
      <c r="J107" s="55">
        <f t="shared" si="9"/>
        <v>0</v>
      </c>
    </row>
    <row r="108" spans="1:10" ht="22.5" x14ac:dyDescent="0.2">
      <c r="A108" s="2"/>
      <c r="B108" s="193">
        <v>89</v>
      </c>
      <c r="C108" s="79" t="s">
        <v>1840</v>
      </c>
      <c r="D108" s="86" t="s">
        <v>2737</v>
      </c>
      <c r="E108" s="87" t="s">
        <v>353</v>
      </c>
      <c r="F108" s="127">
        <v>1</v>
      </c>
      <c r="G108" s="13"/>
      <c r="H108" s="55">
        <f t="shared" si="8"/>
        <v>0</v>
      </c>
      <c r="I108" s="13"/>
      <c r="J108" s="55">
        <f t="shared" si="9"/>
        <v>0</v>
      </c>
    </row>
    <row r="109" spans="1:10" ht="22.5" x14ac:dyDescent="0.2">
      <c r="A109" s="2"/>
      <c r="B109" s="193">
        <v>90</v>
      </c>
      <c r="C109" s="79" t="s">
        <v>1840</v>
      </c>
      <c r="D109" s="86" t="s">
        <v>2738</v>
      </c>
      <c r="E109" s="87" t="s">
        <v>353</v>
      </c>
      <c r="F109" s="127">
        <v>1</v>
      </c>
      <c r="G109" s="13"/>
      <c r="H109" s="55">
        <f t="shared" si="8"/>
        <v>0</v>
      </c>
      <c r="I109" s="13"/>
      <c r="J109" s="55">
        <f t="shared" si="9"/>
        <v>0</v>
      </c>
    </row>
    <row r="110" spans="1:10" ht="22.5" x14ac:dyDescent="0.2">
      <c r="A110" s="2"/>
      <c r="B110" s="193">
        <v>91</v>
      </c>
      <c r="C110" s="79" t="s">
        <v>1840</v>
      </c>
      <c r="D110" s="86" t="s">
        <v>2739</v>
      </c>
      <c r="E110" s="87" t="s">
        <v>353</v>
      </c>
      <c r="F110" s="127">
        <v>1</v>
      </c>
      <c r="G110" s="13"/>
      <c r="H110" s="55">
        <f t="shared" si="8"/>
        <v>0</v>
      </c>
      <c r="I110" s="13"/>
      <c r="J110" s="55">
        <f t="shared" si="9"/>
        <v>0</v>
      </c>
    </row>
    <row r="111" spans="1:10" ht="22.5" x14ac:dyDescent="0.2">
      <c r="A111" s="2"/>
      <c r="B111" s="193">
        <v>92</v>
      </c>
      <c r="C111" s="79" t="s">
        <v>1840</v>
      </c>
      <c r="D111" s="86" t="s">
        <v>2735</v>
      </c>
      <c r="E111" s="87" t="s">
        <v>353</v>
      </c>
      <c r="F111" s="127">
        <v>562</v>
      </c>
      <c r="G111" s="13"/>
      <c r="H111" s="55">
        <f t="shared" si="8"/>
        <v>0</v>
      </c>
      <c r="I111" s="13"/>
      <c r="J111" s="55">
        <f t="shared" si="9"/>
        <v>0</v>
      </c>
    </row>
    <row r="112" spans="1:10" x14ac:dyDescent="0.2">
      <c r="A112" s="2"/>
      <c r="B112" s="190"/>
      <c r="C112" s="190"/>
      <c r="D112" s="191" t="s">
        <v>2740</v>
      </c>
      <c r="E112" s="190"/>
      <c r="F112" s="192"/>
      <c r="G112" s="13"/>
      <c r="H112" s="52">
        <f>SUM(H113:H115)</f>
        <v>0</v>
      </c>
      <c r="I112" s="13"/>
      <c r="J112" s="55">
        <f t="shared" si="9"/>
        <v>0</v>
      </c>
    </row>
    <row r="113" spans="1:10" ht="22.5" x14ac:dyDescent="0.2">
      <c r="A113" s="2"/>
      <c r="B113" s="193">
        <v>93</v>
      </c>
      <c r="C113" s="79" t="s">
        <v>1840</v>
      </c>
      <c r="D113" s="86" t="s">
        <v>2409</v>
      </c>
      <c r="E113" s="87" t="s">
        <v>371</v>
      </c>
      <c r="F113" s="127">
        <v>1</v>
      </c>
      <c r="G113" s="13"/>
      <c r="H113" s="55">
        <f t="shared" si="8"/>
        <v>0</v>
      </c>
      <c r="I113" s="13"/>
      <c r="J113" s="55">
        <f t="shared" si="9"/>
        <v>0</v>
      </c>
    </row>
    <row r="114" spans="1:10" ht="22.5" x14ac:dyDescent="0.2">
      <c r="A114" s="2"/>
      <c r="B114" s="193">
        <v>94</v>
      </c>
      <c r="C114" s="79" t="s">
        <v>1840</v>
      </c>
      <c r="D114" s="86" t="s">
        <v>2410</v>
      </c>
      <c r="E114" s="87" t="s">
        <v>353</v>
      </c>
      <c r="F114" s="127">
        <v>1</v>
      </c>
      <c r="G114" s="13"/>
      <c r="H114" s="55">
        <f t="shared" si="8"/>
        <v>0</v>
      </c>
      <c r="I114" s="13"/>
      <c r="J114" s="55">
        <f t="shared" si="9"/>
        <v>0</v>
      </c>
    </row>
    <row r="115" spans="1:10" ht="22.5" x14ac:dyDescent="0.2">
      <c r="A115" s="2"/>
      <c r="B115" s="193">
        <v>95</v>
      </c>
      <c r="C115" s="79" t="s">
        <v>1840</v>
      </c>
      <c r="D115" s="86" t="s">
        <v>2411</v>
      </c>
      <c r="E115" s="87" t="s">
        <v>353</v>
      </c>
      <c r="F115" s="127">
        <v>1</v>
      </c>
      <c r="G115" s="13"/>
      <c r="H115" s="55">
        <f t="shared" si="8"/>
        <v>0</v>
      </c>
      <c r="I115" s="13"/>
      <c r="J115" s="55">
        <f t="shared" si="9"/>
        <v>0</v>
      </c>
    </row>
    <row r="116" spans="1:10" x14ac:dyDescent="0.2">
      <c r="A116" s="2"/>
      <c r="B116" s="190"/>
      <c r="C116" s="190"/>
      <c r="D116" s="191" t="s">
        <v>2741</v>
      </c>
      <c r="E116" s="190"/>
      <c r="F116" s="192"/>
      <c r="G116" s="13"/>
      <c r="H116" s="55">
        <f>SUM(H117:H118)</f>
        <v>0</v>
      </c>
      <c r="I116" s="13"/>
      <c r="J116" s="55">
        <f t="shared" si="9"/>
        <v>0</v>
      </c>
    </row>
    <row r="117" spans="1:10" ht="22.5" x14ac:dyDescent="0.2">
      <c r="A117" s="2"/>
      <c r="B117" s="193">
        <v>96</v>
      </c>
      <c r="C117" s="79" t="s">
        <v>1840</v>
      </c>
      <c r="D117" s="86" t="s">
        <v>2413</v>
      </c>
      <c r="E117" s="87" t="s">
        <v>371</v>
      </c>
      <c r="F117" s="127">
        <v>1</v>
      </c>
      <c r="G117" s="13"/>
      <c r="H117" s="55">
        <f t="shared" si="8"/>
        <v>0</v>
      </c>
      <c r="I117" s="13"/>
      <c r="J117" s="55">
        <f t="shared" si="9"/>
        <v>0</v>
      </c>
    </row>
    <row r="118" spans="1:10" ht="22.5" x14ac:dyDescent="0.2">
      <c r="A118" s="2"/>
      <c r="B118" s="193">
        <v>97</v>
      </c>
      <c r="C118" s="79" t="s">
        <v>1840</v>
      </c>
      <c r="D118" s="86" t="s">
        <v>2414</v>
      </c>
      <c r="E118" s="87" t="s">
        <v>371</v>
      </c>
      <c r="F118" s="127">
        <v>1</v>
      </c>
      <c r="G118" s="13"/>
      <c r="H118" s="55">
        <f t="shared" si="8"/>
        <v>0</v>
      </c>
      <c r="I118" s="13"/>
      <c r="J118" s="55">
        <f t="shared" si="9"/>
        <v>0</v>
      </c>
    </row>
    <row r="119" spans="1:10" x14ac:dyDescent="0.2">
      <c r="A119" s="2"/>
      <c r="B119" s="190"/>
      <c r="C119" s="190"/>
      <c r="D119" s="191" t="s">
        <v>2742</v>
      </c>
      <c r="E119" s="190"/>
      <c r="F119" s="192"/>
      <c r="G119" s="13"/>
      <c r="H119" s="55">
        <f>H120</f>
        <v>0</v>
      </c>
      <c r="I119" s="13"/>
      <c r="J119" s="55">
        <f t="shared" si="9"/>
        <v>0</v>
      </c>
    </row>
    <row r="120" spans="1:10" ht="22.5" x14ac:dyDescent="0.2">
      <c r="A120" s="2"/>
      <c r="B120" s="193">
        <v>98</v>
      </c>
      <c r="C120" s="193" t="s">
        <v>1840</v>
      </c>
      <c r="D120" s="179" t="s">
        <v>334</v>
      </c>
      <c r="E120" s="180" t="s">
        <v>371</v>
      </c>
      <c r="F120" s="181">
        <v>1</v>
      </c>
      <c r="G120" s="13"/>
      <c r="H120" s="55">
        <f t="shared" si="8"/>
        <v>0</v>
      </c>
      <c r="I120" s="13"/>
      <c r="J120" s="55">
        <f t="shared" si="9"/>
        <v>0</v>
      </c>
    </row>
    <row r="121" spans="1:10" x14ac:dyDescent="0.2">
      <c r="A121" s="2"/>
      <c r="B121" s="190"/>
      <c r="C121" s="192"/>
      <c r="D121" s="191" t="s">
        <v>2743</v>
      </c>
      <c r="E121" s="190"/>
      <c r="F121" s="192"/>
      <c r="G121" s="158"/>
      <c r="H121" s="52">
        <f>H122</f>
        <v>0</v>
      </c>
      <c r="I121" s="13"/>
      <c r="J121" s="55">
        <f t="shared" si="9"/>
        <v>0</v>
      </c>
    </row>
    <row r="122" spans="1:10" x14ac:dyDescent="0.2">
      <c r="A122" s="2"/>
      <c r="B122" s="190"/>
      <c r="C122" s="190"/>
      <c r="D122" s="191" t="s">
        <v>2744</v>
      </c>
      <c r="E122" s="190"/>
      <c r="F122" s="192"/>
      <c r="G122" s="158"/>
      <c r="H122" s="52">
        <f>SUM(H123:H149)</f>
        <v>0</v>
      </c>
      <c r="I122" s="13"/>
      <c r="J122" s="55">
        <f t="shared" si="9"/>
        <v>0</v>
      </c>
    </row>
    <row r="123" spans="1:10" ht="45" x14ac:dyDescent="0.2">
      <c r="A123" s="2"/>
      <c r="B123" s="193">
        <v>99</v>
      </c>
      <c r="C123" s="79" t="s">
        <v>1877</v>
      </c>
      <c r="D123" s="86" t="s">
        <v>1878</v>
      </c>
      <c r="E123" s="87" t="s">
        <v>438</v>
      </c>
      <c r="F123" s="127">
        <v>572.44799999999998</v>
      </c>
      <c r="G123" s="13"/>
      <c r="H123" s="55">
        <f t="shared" ref="H123:H149" si="11">F123*G123</f>
        <v>0</v>
      </c>
      <c r="I123" s="13"/>
      <c r="J123" s="55">
        <f t="shared" si="9"/>
        <v>0</v>
      </c>
    </row>
    <row r="124" spans="1:10" ht="22.5" x14ac:dyDescent="0.2">
      <c r="A124" s="2"/>
      <c r="B124" s="193">
        <v>100</v>
      </c>
      <c r="C124" s="79" t="s">
        <v>1879</v>
      </c>
      <c r="D124" s="86" t="s">
        <v>1880</v>
      </c>
      <c r="E124" s="87" t="s">
        <v>438</v>
      </c>
      <c r="F124" s="127">
        <v>101.02</v>
      </c>
      <c r="G124" s="13"/>
      <c r="H124" s="55">
        <f t="shared" si="11"/>
        <v>0</v>
      </c>
      <c r="I124" s="13"/>
      <c r="J124" s="55">
        <f t="shared" si="9"/>
        <v>0</v>
      </c>
    </row>
    <row r="125" spans="1:10" ht="33.75" x14ac:dyDescent="0.2">
      <c r="A125" s="2"/>
      <c r="B125" s="193">
        <v>101</v>
      </c>
      <c r="C125" s="79" t="s">
        <v>1881</v>
      </c>
      <c r="D125" s="86" t="s">
        <v>1882</v>
      </c>
      <c r="E125" s="87" t="s">
        <v>358</v>
      </c>
      <c r="F125" s="127">
        <v>1346.9359999999999</v>
      </c>
      <c r="G125" s="13"/>
      <c r="H125" s="55">
        <f t="shared" si="11"/>
        <v>0</v>
      </c>
      <c r="I125" s="13"/>
      <c r="J125" s="55">
        <f t="shared" si="9"/>
        <v>0</v>
      </c>
    </row>
    <row r="126" spans="1:10" ht="22.5" x14ac:dyDescent="0.2">
      <c r="A126" s="2"/>
      <c r="B126" s="193">
        <v>102</v>
      </c>
      <c r="C126" s="79" t="s">
        <v>1883</v>
      </c>
      <c r="D126" s="86" t="s">
        <v>1884</v>
      </c>
      <c r="E126" s="87" t="s">
        <v>438</v>
      </c>
      <c r="F126" s="127">
        <v>57.82</v>
      </c>
      <c r="G126" s="13"/>
      <c r="H126" s="55">
        <f t="shared" si="11"/>
        <v>0</v>
      </c>
      <c r="I126" s="13"/>
      <c r="J126" s="55">
        <f t="shared" si="9"/>
        <v>0</v>
      </c>
    </row>
    <row r="127" spans="1:10" ht="22.5" x14ac:dyDescent="0.2">
      <c r="A127" s="2"/>
      <c r="B127" s="193">
        <v>103</v>
      </c>
      <c r="C127" s="79" t="s">
        <v>1885</v>
      </c>
      <c r="D127" s="86" t="s">
        <v>1886</v>
      </c>
      <c r="E127" s="87" t="s">
        <v>438</v>
      </c>
      <c r="F127" s="127">
        <v>111.836</v>
      </c>
      <c r="G127" s="13"/>
      <c r="H127" s="55">
        <f t="shared" si="11"/>
        <v>0</v>
      </c>
      <c r="I127" s="13"/>
      <c r="J127" s="55">
        <f t="shared" si="9"/>
        <v>0</v>
      </c>
    </row>
    <row r="128" spans="1:10" ht="22.5" x14ac:dyDescent="0.2">
      <c r="A128" s="2"/>
      <c r="B128" s="193">
        <v>104</v>
      </c>
      <c r="C128" s="79" t="s">
        <v>1887</v>
      </c>
      <c r="D128" s="86" t="s">
        <v>1888</v>
      </c>
      <c r="E128" s="87" t="s">
        <v>371</v>
      </c>
      <c r="F128" s="127">
        <v>3</v>
      </c>
      <c r="G128" s="13"/>
      <c r="H128" s="55">
        <f t="shared" si="11"/>
        <v>0</v>
      </c>
      <c r="I128" s="13"/>
      <c r="J128" s="55">
        <f t="shared" si="9"/>
        <v>0</v>
      </c>
    </row>
    <row r="129" spans="1:10" ht="22.5" x14ac:dyDescent="0.2">
      <c r="A129" s="2"/>
      <c r="B129" s="193">
        <v>105</v>
      </c>
      <c r="C129" s="79" t="s">
        <v>1889</v>
      </c>
      <c r="D129" s="86" t="s">
        <v>1890</v>
      </c>
      <c r="E129" s="87" t="s">
        <v>371</v>
      </c>
      <c r="F129" s="127">
        <v>12</v>
      </c>
      <c r="G129" s="13"/>
      <c r="H129" s="55">
        <f t="shared" si="11"/>
        <v>0</v>
      </c>
      <c r="I129" s="13"/>
      <c r="J129" s="55">
        <f t="shared" si="9"/>
        <v>0</v>
      </c>
    </row>
    <row r="130" spans="1:10" ht="22.5" x14ac:dyDescent="0.2">
      <c r="A130" s="2"/>
      <c r="B130" s="193">
        <v>106</v>
      </c>
      <c r="C130" s="79" t="s">
        <v>1891</v>
      </c>
      <c r="D130" s="86" t="s">
        <v>1892</v>
      </c>
      <c r="E130" s="87" t="s">
        <v>371</v>
      </c>
      <c r="F130" s="127">
        <v>3</v>
      </c>
      <c r="G130" s="13"/>
      <c r="H130" s="55">
        <f t="shared" si="11"/>
        <v>0</v>
      </c>
      <c r="I130" s="13"/>
      <c r="J130" s="55">
        <f t="shared" si="9"/>
        <v>0</v>
      </c>
    </row>
    <row r="131" spans="1:10" ht="22.5" x14ac:dyDescent="0.2">
      <c r="A131" s="2"/>
      <c r="B131" s="193">
        <v>107</v>
      </c>
      <c r="C131" s="79" t="s">
        <v>1893</v>
      </c>
      <c r="D131" s="86" t="s">
        <v>1894</v>
      </c>
      <c r="E131" s="87" t="s">
        <v>371</v>
      </c>
      <c r="F131" s="127">
        <v>12</v>
      </c>
      <c r="G131" s="13"/>
      <c r="H131" s="55">
        <f t="shared" si="11"/>
        <v>0</v>
      </c>
      <c r="I131" s="13"/>
      <c r="J131" s="55">
        <f t="shared" si="9"/>
        <v>0</v>
      </c>
    </row>
    <row r="132" spans="1:10" ht="22.5" x14ac:dyDescent="0.2">
      <c r="A132" s="2"/>
      <c r="B132" s="193">
        <v>108</v>
      </c>
      <c r="C132" s="79" t="s">
        <v>1895</v>
      </c>
      <c r="D132" s="86" t="s">
        <v>1896</v>
      </c>
      <c r="E132" s="87" t="s">
        <v>438</v>
      </c>
      <c r="F132" s="127">
        <v>503.81200000000001</v>
      </c>
      <c r="G132" s="13"/>
      <c r="H132" s="55">
        <f t="shared" si="11"/>
        <v>0</v>
      </c>
      <c r="I132" s="13"/>
      <c r="J132" s="55">
        <f t="shared" si="9"/>
        <v>0</v>
      </c>
    </row>
    <row r="133" spans="1:10" ht="22.5" x14ac:dyDescent="0.2">
      <c r="A133" s="2"/>
      <c r="B133" s="193">
        <v>109</v>
      </c>
      <c r="C133" s="79" t="s">
        <v>1897</v>
      </c>
      <c r="D133" s="86" t="s">
        <v>1898</v>
      </c>
      <c r="E133" s="87" t="s">
        <v>438</v>
      </c>
      <c r="F133" s="127">
        <v>503.81200000000001</v>
      </c>
      <c r="G133" s="13"/>
      <c r="H133" s="55">
        <f t="shared" si="11"/>
        <v>0</v>
      </c>
      <c r="I133" s="13"/>
      <c r="J133" s="55">
        <f t="shared" si="9"/>
        <v>0</v>
      </c>
    </row>
    <row r="134" spans="1:10" ht="56.25" x14ac:dyDescent="0.2">
      <c r="A134" s="2"/>
      <c r="B134" s="189">
        <v>110</v>
      </c>
      <c r="C134" s="189" t="s">
        <v>2662</v>
      </c>
      <c r="D134" s="194" t="s">
        <v>2745</v>
      </c>
      <c r="E134" s="195" t="s">
        <v>438</v>
      </c>
      <c r="F134" s="196">
        <v>169.65600000000001</v>
      </c>
      <c r="G134" s="13"/>
      <c r="H134" s="55">
        <f>F134*G134*18</f>
        <v>0</v>
      </c>
      <c r="I134" s="13"/>
      <c r="J134" s="55">
        <f t="shared" si="9"/>
        <v>0</v>
      </c>
    </row>
    <row r="135" spans="1:10" x14ac:dyDescent="0.2">
      <c r="A135" s="2"/>
      <c r="B135" s="193">
        <v>111</v>
      </c>
      <c r="C135" s="79" t="s">
        <v>1901</v>
      </c>
      <c r="D135" s="86" t="s">
        <v>1902</v>
      </c>
      <c r="E135" s="87" t="s">
        <v>438</v>
      </c>
      <c r="F135" s="127">
        <v>169.65600000000001</v>
      </c>
      <c r="G135" s="13"/>
      <c r="H135" s="55">
        <f t="shared" si="11"/>
        <v>0</v>
      </c>
      <c r="I135" s="13"/>
      <c r="J135" s="55">
        <f t="shared" si="9"/>
        <v>0</v>
      </c>
    </row>
    <row r="136" spans="1:10" ht="22.5" x14ac:dyDescent="0.2">
      <c r="A136" s="2"/>
      <c r="B136" s="193">
        <v>112</v>
      </c>
      <c r="C136" s="79" t="s">
        <v>2014</v>
      </c>
      <c r="D136" s="86" t="s">
        <v>2015</v>
      </c>
      <c r="E136" s="87" t="s">
        <v>411</v>
      </c>
      <c r="F136" s="127">
        <v>193.45</v>
      </c>
      <c r="G136" s="13"/>
      <c r="H136" s="55">
        <f t="shared" si="11"/>
        <v>0</v>
      </c>
      <c r="I136" s="13"/>
      <c r="J136" s="55">
        <f t="shared" si="9"/>
        <v>0</v>
      </c>
    </row>
    <row r="137" spans="1:10" ht="22.5" x14ac:dyDescent="0.2">
      <c r="A137" s="2"/>
      <c r="B137" s="193">
        <v>113</v>
      </c>
      <c r="C137" s="79" t="s">
        <v>1903</v>
      </c>
      <c r="D137" s="86" t="s">
        <v>1905</v>
      </c>
      <c r="E137" s="87" t="s">
        <v>411</v>
      </c>
      <c r="F137" s="127">
        <v>95.65</v>
      </c>
      <c r="G137" s="13"/>
      <c r="H137" s="55">
        <f t="shared" si="11"/>
        <v>0</v>
      </c>
      <c r="I137" s="13"/>
      <c r="J137" s="55">
        <f t="shared" si="9"/>
        <v>0</v>
      </c>
    </row>
    <row r="138" spans="1:10" ht="22.5" x14ac:dyDescent="0.2">
      <c r="A138" s="2"/>
      <c r="B138" s="193">
        <v>114</v>
      </c>
      <c r="C138" s="79" t="s">
        <v>2018</v>
      </c>
      <c r="D138" s="86" t="s">
        <v>2021</v>
      </c>
      <c r="E138" s="87" t="s">
        <v>353</v>
      </c>
      <c r="F138" s="127">
        <v>1</v>
      </c>
      <c r="G138" s="13"/>
      <c r="H138" s="55">
        <f t="shared" si="11"/>
        <v>0</v>
      </c>
      <c r="I138" s="13"/>
      <c r="J138" s="55">
        <f t="shared" si="9"/>
        <v>0</v>
      </c>
    </row>
    <row r="139" spans="1:10" ht="22.5" x14ac:dyDescent="0.2">
      <c r="A139" s="2"/>
      <c r="B139" s="193">
        <v>115</v>
      </c>
      <c r="C139" s="79" t="s">
        <v>2018</v>
      </c>
      <c r="D139" s="86" t="s">
        <v>2023</v>
      </c>
      <c r="E139" s="87" t="s">
        <v>353</v>
      </c>
      <c r="F139" s="127">
        <v>3</v>
      </c>
      <c r="G139" s="13"/>
      <c r="H139" s="55">
        <f t="shared" si="11"/>
        <v>0</v>
      </c>
      <c r="I139" s="13"/>
      <c r="J139" s="55">
        <f t="shared" si="9"/>
        <v>0</v>
      </c>
    </row>
    <row r="140" spans="1:10" ht="22.5" x14ac:dyDescent="0.2">
      <c r="A140" s="2"/>
      <c r="B140" s="193">
        <v>116</v>
      </c>
      <c r="C140" s="79" t="s">
        <v>1906</v>
      </c>
      <c r="D140" s="86" t="s">
        <v>1908</v>
      </c>
      <c r="E140" s="87" t="s">
        <v>353</v>
      </c>
      <c r="F140" s="127">
        <v>4</v>
      </c>
      <c r="G140" s="13"/>
      <c r="H140" s="55">
        <f t="shared" si="11"/>
        <v>0</v>
      </c>
      <c r="I140" s="13"/>
      <c r="J140" s="55">
        <f t="shared" si="9"/>
        <v>0</v>
      </c>
    </row>
    <row r="141" spans="1:10" ht="22.5" x14ac:dyDescent="0.2">
      <c r="A141" s="2"/>
      <c r="B141" s="193">
        <v>117</v>
      </c>
      <c r="C141" s="79" t="s">
        <v>2024</v>
      </c>
      <c r="D141" s="86" t="s">
        <v>2025</v>
      </c>
      <c r="E141" s="87" t="s">
        <v>1911</v>
      </c>
      <c r="F141" s="127">
        <v>8</v>
      </c>
      <c r="G141" s="13"/>
      <c r="H141" s="55">
        <f t="shared" si="11"/>
        <v>0</v>
      </c>
      <c r="I141" s="13"/>
      <c r="J141" s="55">
        <f t="shared" si="9"/>
        <v>0</v>
      </c>
    </row>
    <row r="142" spans="1:10" ht="22.5" x14ac:dyDescent="0.2">
      <c r="A142" s="2"/>
      <c r="B142" s="193">
        <v>118</v>
      </c>
      <c r="C142" s="79" t="s">
        <v>1912</v>
      </c>
      <c r="D142" s="86" t="s">
        <v>1913</v>
      </c>
      <c r="E142" s="87" t="s">
        <v>1911</v>
      </c>
      <c r="F142" s="127">
        <v>9</v>
      </c>
      <c r="G142" s="13"/>
      <c r="H142" s="55">
        <f t="shared" si="11"/>
        <v>0</v>
      </c>
      <c r="I142" s="13"/>
      <c r="J142" s="55">
        <f t="shared" si="9"/>
        <v>0</v>
      </c>
    </row>
    <row r="143" spans="1:10" ht="22.5" x14ac:dyDescent="0.2">
      <c r="A143" s="2"/>
      <c r="B143" s="193">
        <v>119</v>
      </c>
      <c r="C143" s="79" t="s">
        <v>1916</v>
      </c>
      <c r="D143" s="86" t="s">
        <v>1917</v>
      </c>
      <c r="E143" s="87" t="s">
        <v>411</v>
      </c>
      <c r="F143" s="127">
        <v>289.10000000000002</v>
      </c>
      <c r="G143" s="13"/>
      <c r="H143" s="55">
        <f t="shared" si="11"/>
        <v>0</v>
      </c>
      <c r="I143" s="13"/>
      <c r="J143" s="55">
        <f t="shared" si="9"/>
        <v>0</v>
      </c>
    </row>
    <row r="144" spans="1:10" ht="33.75" x14ac:dyDescent="0.2">
      <c r="A144" s="2"/>
      <c r="B144" s="193">
        <v>120</v>
      </c>
      <c r="C144" s="79" t="s">
        <v>1918</v>
      </c>
      <c r="D144" s="86" t="s">
        <v>1919</v>
      </c>
      <c r="E144" s="87" t="s">
        <v>1920</v>
      </c>
      <c r="F144" s="127">
        <v>2</v>
      </c>
      <c r="G144" s="13"/>
      <c r="H144" s="55">
        <f t="shared" si="11"/>
        <v>0</v>
      </c>
      <c r="I144" s="13"/>
      <c r="J144" s="55">
        <f t="shared" si="9"/>
        <v>0</v>
      </c>
    </row>
    <row r="145" spans="1:32" ht="22.5" x14ac:dyDescent="0.2">
      <c r="A145" s="2"/>
      <c r="B145" s="193">
        <v>121</v>
      </c>
      <c r="C145" s="79" t="s">
        <v>1921</v>
      </c>
      <c r="D145" s="86" t="s">
        <v>1922</v>
      </c>
      <c r="E145" s="87" t="s">
        <v>1923</v>
      </c>
      <c r="F145" s="127">
        <v>2</v>
      </c>
      <c r="G145" s="13"/>
      <c r="H145" s="55">
        <f t="shared" si="11"/>
        <v>0</v>
      </c>
      <c r="I145" s="13"/>
      <c r="J145" s="55">
        <f t="shared" si="9"/>
        <v>0</v>
      </c>
    </row>
    <row r="146" spans="1:32" ht="22.5" x14ac:dyDescent="0.2">
      <c r="A146" s="2"/>
      <c r="B146" s="193">
        <v>122</v>
      </c>
      <c r="C146" s="79" t="s">
        <v>1924</v>
      </c>
      <c r="D146" s="86" t="s">
        <v>1925</v>
      </c>
      <c r="E146" s="87" t="s">
        <v>1923</v>
      </c>
      <c r="F146" s="127">
        <v>2</v>
      </c>
      <c r="G146" s="13"/>
      <c r="H146" s="55">
        <f t="shared" si="11"/>
        <v>0</v>
      </c>
      <c r="I146" s="13"/>
      <c r="J146" s="55">
        <f t="shared" ref="J146:J209" si="12">H146+I146</f>
        <v>0</v>
      </c>
    </row>
    <row r="147" spans="1:32" ht="33.75" x14ac:dyDescent="0.2">
      <c r="A147" s="2"/>
      <c r="B147" s="193">
        <v>123</v>
      </c>
      <c r="C147" s="79" t="s">
        <v>1926</v>
      </c>
      <c r="D147" s="86" t="s">
        <v>1927</v>
      </c>
      <c r="E147" s="87" t="s">
        <v>411</v>
      </c>
      <c r="F147" s="127">
        <v>-110.9</v>
      </c>
      <c r="G147" s="13"/>
      <c r="H147" s="55">
        <f t="shared" si="11"/>
        <v>0</v>
      </c>
      <c r="I147" s="13"/>
      <c r="J147" s="55">
        <f t="shared" si="12"/>
        <v>0</v>
      </c>
    </row>
    <row r="148" spans="1:32" ht="22.5" x14ac:dyDescent="0.2">
      <c r="A148" s="2"/>
      <c r="B148" s="193">
        <v>124</v>
      </c>
      <c r="C148" s="79" t="s">
        <v>1928</v>
      </c>
      <c r="D148" s="86" t="s">
        <v>1929</v>
      </c>
      <c r="E148" s="87" t="s">
        <v>411</v>
      </c>
      <c r="F148" s="127">
        <v>-110.9</v>
      </c>
      <c r="G148" s="13"/>
      <c r="H148" s="55">
        <f t="shared" si="11"/>
        <v>0</v>
      </c>
      <c r="I148" s="13"/>
      <c r="J148" s="55">
        <f t="shared" si="12"/>
        <v>0</v>
      </c>
    </row>
    <row r="149" spans="1:32" ht="22.5" x14ac:dyDescent="0.2">
      <c r="A149" s="2"/>
      <c r="B149" s="193">
        <v>125</v>
      </c>
      <c r="C149" s="226" t="s">
        <v>1928</v>
      </c>
      <c r="D149" s="227" t="s">
        <v>1930</v>
      </c>
      <c r="E149" s="228" t="s">
        <v>411</v>
      </c>
      <c r="F149" s="229">
        <v>-110.9</v>
      </c>
      <c r="G149" s="13"/>
      <c r="H149" s="55">
        <f t="shared" si="11"/>
        <v>0</v>
      </c>
      <c r="I149" s="13"/>
      <c r="J149" s="55">
        <f t="shared" si="12"/>
        <v>0</v>
      </c>
    </row>
    <row r="150" spans="1:32" x14ac:dyDescent="0.2">
      <c r="A150" s="2"/>
      <c r="B150" s="186"/>
      <c r="C150" s="186"/>
      <c r="D150" s="187" t="s">
        <v>2746</v>
      </c>
      <c r="E150" s="186"/>
      <c r="F150" s="188"/>
      <c r="G150" s="158"/>
      <c r="H150" s="52">
        <f>H151+H186+H194+H215+H220+H235+H223</f>
        <v>0</v>
      </c>
      <c r="I150" s="13"/>
      <c r="J150" s="52">
        <f t="shared" si="12"/>
        <v>0</v>
      </c>
    </row>
    <row r="151" spans="1:32" x14ac:dyDescent="0.2">
      <c r="A151" s="2"/>
      <c r="B151" s="81"/>
      <c r="C151" s="81"/>
      <c r="D151" s="85" t="s">
        <v>2747</v>
      </c>
      <c r="E151" s="81"/>
      <c r="F151" s="175"/>
      <c r="G151" s="158"/>
      <c r="H151" s="52">
        <f>SUM(H152:H185)</f>
        <v>0</v>
      </c>
      <c r="I151" s="13"/>
      <c r="J151" s="52">
        <f t="shared" si="12"/>
        <v>0</v>
      </c>
    </row>
    <row r="152" spans="1:32" ht="22.5" x14ac:dyDescent="0.2">
      <c r="A152" s="2"/>
      <c r="B152" s="79">
        <v>126</v>
      </c>
      <c r="C152" s="79" t="s">
        <v>2748</v>
      </c>
      <c r="D152" s="86" t="s">
        <v>2749</v>
      </c>
      <c r="E152" s="87" t="s">
        <v>411</v>
      </c>
      <c r="F152" s="127">
        <v>11.2</v>
      </c>
      <c r="G152" s="13"/>
      <c r="H152" s="55">
        <f t="shared" ref="H152:H253" si="13">F152*G152</f>
        <v>0</v>
      </c>
      <c r="I152" s="13"/>
      <c r="J152" s="52">
        <f t="shared" si="12"/>
        <v>0</v>
      </c>
    </row>
    <row r="153" spans="1:32" ht="22.5" x14ac:dyDescent="0.2">
      <c r="A153" s="2"/>
      <c r="B153" s="79">
        <v>127</v>
      </c>
      <c r="C153" s="79" t="s">
        <v>2750</v>
      </c>
      <c r="D153" s="86" t="s">
        <v>2751</v>
      </c>
      <c r="E153" s="87" t="s">
        <v>411</v>
      </c>
      <c r="F153" s="127">
        <v>3.7</v>
      </c>
      <c r="G153" s="13"/>
      <c r="H153" s="55">
        <f t="shared" si="13"/>
        <v>0</v>
      </c>
      <c r="I153" s="13"/>
      <c r="J153" s="52">
        <f t="shared" si="12"/>
        <v>0</v>
      </c>
    </row>
    <row r="154" spans="1:32" s="25" customFormat="1" ht="22.5" x14ac:dyDescent="0.2">
      <c r="A154" s="2"/>
      <c r="B154" s="79">
        <v>128</v>
      </c>
      <c r="C154" s="79" t="s">
        <v>2556</v>
      </c>
      <c r="D154" s="86" t="s">
        <v>2557</v>
      </c>
      <c r="E154" s="87" t="s">
        <v>411</v>
      </c>
      <c r="F154" s="127">
        <v>12.6</v>
      </c>
      <c r="G154" s="13"/>
      <c r="H154" s="55">
        <f t="shared" si="13"/>
        <v>0</v>
      </c>
      <c r="I154" s="13"/>
      <c r="J154" s="52">
        <f t="shared" si="12"/>
        <v>0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s="25" customFormat="1" ht="22.5" x14ac:dyDescent="0.2">
      <c r="A155" s="2"/>
      <c r="B155" s="79">
        <v>129</v>
      </c>
      <c r="C155" s="79" t="s">
        <v>2558</v>
      </c>
      <c r="D155" s="86" t="s">
        <v>2559</v>
      </c>
      <c r="E155" s="87" t="s">
        <v>411</v>
      </c>
      <c r="F155" s="127">
        <v>15.2</v>
      </c>
      <c r="G155" s="13"/>
      <c r="H155" s="55">
        <f t="shared" si="13"/>
        <v>0</v>
      </c>
      <c r="I155" s="13"/>
      <c r="J155" s="52">
        <f t="shared" si="12"/>
        <v>0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s="25" customFormat="1" ht="22.5" x14ac:dyDescent="0.2">
      <c r="A156" s="2"/>
      <c r="B156" s="79">
        <v>130</v>
      </c>
      <c r="C156" s="79" t="s">
        <v>2560</v>
      </c>
      <c r="D156" s="86" t="s">
        <v>2561</v>
      </c>
      <c r="E156" s="87" t="s">
        <v>411</v>
      </c>
      <c r="F156" s="127">
        <v>16.600000000000001</v>
      </c>
      <c r="G156" s="13"/>
      <c r="H156" s="55">
        <f t="shared" si="13"/>
        <v>0</v>
      </c>
      <c r="I156" s="13"/>
      <c r="J156" s="52">
        <f t="shared" si="12"/>
        <v>0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22.5" x14ac:dyDescent="0.2">
      <c r="A157" s="2"/>
      <c r="B157" s="79">
        <v>131</v>
      </c>
      <c r="C157" s="79" t="s">
        <v>2560</v>
      </c>
      <c r="D157" s="86" t="s">
        <v>2562</v>
      </c>
      <c r="E157" s="87" t="s">
        <v>411</v>
      </c>
      <c r="F157" s="127">
        <v>5.6</v>
      </c>
      <c r="G157" s="13"/>
      <c r="H157" s="55">
        <f t="shared" si="13"/>
        <v>0</v>
      </c>
      <c r="I157" s="13"/>
      <c r="J157" s="52">
        <f t="shared" si="12"/>
        <v>0</v>
      </c>
    </row>
    <row r="158" spans="1:32" ht="22.5" x14ac:dyDescent="0.2">
      <c r="A158" s="2"/>
      <c r="B158" s="79">
        <v>132</v>
      </c>
      <c r="C158" s="79" t="s">
        <v>2666</v>
      </c>
      <c r="D158" s="86" t="s">
        <v>2667</v>
      </c>
      <c r="E158" s="87" t="s">
        <v>353</v>
      </c>
      <c r="F158" s="127">
        <v>2</v>
      </c>
      <c r="G158" s="13"/>
      <c r="H158" s="55">
        <f t="shared" si="13"/>
        <v>0</v>
      </c>
      <c r="I158" s="13"/>
      <c r="J158" s="52">
        <f t="shared" si="12"/>
        <v>0</v>
      </c>
    </row>
    <row r="159" spans="1:32" ht="22.5" x14ac:dyDescent="0.2">
      <c r="A159" s="2"/>
      <c r="B159" s="79">
        <v>133</v>
      </c>
      <c r="C159" s="79" t="s">
        <v>1976</v>
      </c>
      <c r="D159" s="86" t="s">
        <v>2341</v>
      </c>
      <c r="E159" s="87" t="s">
        <v>353</v>
      </c>
      <c r="F159" s="127">
        <v>1</v>
      </c>
      <c r="G159" s="13"/>
      <c r="H159" s="55">
        <f t="shared" si="13"/>
        <v>0</v>
      </c>
      <c r="I159" s="13"/>
      <c r="J159" s="52">
        <f t="shared" si="12"/>
        <v>0</v>
      </c>
    </row>
    <row r="160" spans="1:32" ht="22.5" x14ac:dyDescent="0.2">
      <c r="A160" s="2"/>
      <c r="B160" s="79">
        <v>134</v>
      </c>
      <c r="C160" s="79" t="s">
        <v>1983</v>
      </c>
      <c r="D160" s="86" t="s">
        <v>2342</v>
      </c>
      <c r="E160" s="87" t="s">
        <v>353</v>
      </c>
      <c r="F160" s="127">
        <v>11</v>
      </c>
      <c r="G160" s="13"/>
      <c r="H160" s="55">
        <f t="shared" si="13"/>
        <v>0</v>
      </c>
      <c r="I160" s="13"/>
      <c r="J160" s="52">
        <f t="shared" si="12"/>
        <v>0</v>
      </c>
    </row>
    <row r="161" spans="1:10" ht="22.5" x14ac:dyDescent="0.2">
      <c r="A161" s="2"/>
      <c r="B161" s="79">
        <v>135</v>
      </c>
      <c r="C161" s="79" t="s">
        <v>2565</v>
      </c>
      <c r="D161" s="86" t="s">
        <v>2566</v>
      </c>
      <c r="E161" s="87" t="s">
        <v>353</v>
      </c>
      <c r="F161" s="127">
        <v>10</v>
      </c>
      <c r="G161" s="13"/>
      <c r="H161" s="55">
        <f t="shared" si="13"/>
        <v>0</v>
      </c>
      <c r="I161" s="13"/>
      <c r="J161" s="52">
        <f t="shared" si="12"/>
        <v>0</v>
      </c>
    </row>
    <row r="162" spans="1:10" ht="22.5" x14ac:dyDescent="0.2">
      <c r="A162" s="2"/>
      <c r="B162" s="79">
        <v>136</v>
      </c>
      <c r="C162" s="79" t="s">
        <v>2666</v>
      </c>
      <c r="D162" s="86" t="s">
        <v>2752</v>
      </c>
      <c r="E162" s="87" t="s">
        <v>353</v>
      </c>
      <c r="F162" s="127">
        <v>1</v>
      </c>
      <c r="G162" s="13"/>
      <c r="H162" s="55">
        <f t="shared" si="13"/>
        <v>0</v>
      </c>
      <c r="I162" s="13"/>
      <c r="J162" s="52">
        <f t="shared" si="12"/>
        <v>0</v>
      </c>
    </row>
    <row r="163" spans="1:10" ht="22.5" x14ac:dyDescent="0.2">
      <c r="A163" s="2"/>
      <c r="B163" s="79">
        <v>137</v>
      </c>
      <c r="C163" s="79" t="s">
        <v>2666</v>
      </c>
      <c r="D163" s="86" t="s">
        <v>2753</v>
      </c>
      <c r="E163" s="87" t="s">
        <v>353</v>
      </c>
      <c r="F163" s="127">
        <v>1</v>
      </c>
      <c r="G163" s="13"/>
      <c r="H163" s="55">
        <f t="shared" si="13"/>
        <v>0</v>
      </c>
      <c r="I163" s="13"/>
      <c r="J163" s="52">
        <f t="shared" si="12"/>
        <v>0</v>
      </c>
    </row>
    <row r="164" spans="1:10" ht="22.5" x14ac:dyDescent="0.2">
      <c r="A164" s="2"/>
      <c r="B164" s="79">
        <v>138</v>
      </c>
      <c r="C164" s="79" t="s">
        <v>2754</v>
      </c>
      <c r="D164" s="86" t="s">
        <v>2755</v>
      </c>
      <c r="E164" s="87" t="s">
        <v>353</v>
      </c>
      <c r="F164" s="127">
        <v>2</v>
      </c>
      <c r="G164" s="13"/>
      <c r="H164" s="55">
        <f t="shared" si="13"/>
        <v>0</v>
      </c>
      <c r="I164" s="13"/>
      <c r="J164" s="52">
        <f t="shared" si="12"/>
        <v>0</v>
      </c>
    </row>
    <row r="165" spans="1:10" ht="22.5" x14ac:dyDescent="0.2">
      <c r="A165" s="2"/>
      <c r="B165" s="79">
        <v>139</v>
      </c>
      <c r="C165" s="79" t="s">
        <v>2756</v>
      </c>
      <c r="D165" s="86" t="s">
        <v>2757</v>
      </c>
      <c r="E165" s="87" t="s">
        <v>353</v>
      </c>
      <c r="F165" s="127">
        <v>2</v>
      </c>
      <c r="G165" s="13"/>
      <c r="H165" s="55">
        <f t="shared" si="13"/>
        <v>0</v>
      </c>
      <c r="I165" s="160"/>
      <c r="J165" s="52">
        <f t="shared" si="12"/>
        <v>0</v>
      </c>
    </row>
    <row r="166" spans="1:10" ht="33.75" x14ac:dyDescent="0.2">
      <c r="A166" s="2"/>
      <c r="B166" s="79">
        <v>140</v>
      </c>
      <c r="C166" s="79" t="s">
        <v>2758</v>
      </c>
      <c r="D166" s="86" t="s">
        <v>2759</v>
      </c>
      <c r="E166" s="87" t="s">
        <v>371</v>
      </c>
      <c r="F166" s="127">
        <v>1</v>
      </c>
      <c r="G166" s="13"/>
      <c r="H166" s="55">
        <f t="shared" si="13"/>
        <v>0</v>
      </c>
      <c r="I166" s="13"/>
      <c r="J166" s="52">
        <f t="shared" si="12"/>
        <v>0</v>
      </c>
    </row>
    <row r="167" spans="1:10" ht="22.5" x14ac:dyDescent="0.2">
      <c r="A167" s="2"/>
      <c r="B167" s="79">
        <v>141</v>
      </c>
      <c r="C167" s="79" t="s">
        <v>2760</v>
      </c>
      <c r="D167" s="86" t="s">
        <v>2761</v>
      </c>
      <c r="E167" s="87" t="s">
        <v>353</v>
      </c>
      <c r="F167" s="127">
        <v>1</v>
      </c>
      <c r="G167" s="13"/>
      <c r="H167" s="55">
        <f t="shared" si="13"/>
        <v>0</v>
      </c>
      <c r="I167" s="13"/>
      <c r="J167" s="52">
        <f t="shared" si="12"/>
        <v>0</v>
      </c>
    </row>
    <row r="168" spans="1:10" ht="22.5" x14ac:dyDescent="0.2">
      <c r="A168" s="2"/>
      <c r="B168" s="79">
        <v>142</v>
      </c>
      <c r="C168" s="79" t="s">
        <v>2567</v>
      </c>
      <c r="D168" s="86" t="s">
        <v>2568</v>
      </c>
      <c r="E168" s="87" t="s">
        <v>353</v>
      </c>
      <c r="F168" s="127">
        <v>7</v>
      </c>
      <c r="G168" s="13"/>
      <c r="H168" s="55">
        <f t="shared" si="13"/>
        <v>0</v>
      </c>
      <c r="I168" s="13"/>
      <c r="J168" s="52">
        <f t="shared" si="12"/>
        <v>0</v>
      </c>
    </row>
    <row r="169" spans="1:10" ht="22.5" x14ac:dyDescent="0.2">
      <c r="A169" s="2"/>
      <c r="B169" s="79">
        <v>143</v>
      </c>
      <c r="C169" s="79" t="s">
        <v>2567</v>
      </c>
      <c r="D169" s="86" t="s">
        <v>2762</v>
      </c>
      <c r="E169" s="87" t="s">
        <v>353</v>
      </c>
      <c r="F169" s="127">
        <v>3</v>
      </c>
      <c r="G169" s="13"/>
      <c r="H169" s="55">
        <f t="shared" si="13"/>
        <v>0</v>
      </c>
      <c r="I169" s="13"/>
      <c r="J169" s="52">
        <f t="shared" si="12"/>
        <v>0</v>
      </c>
    </row>
    <row r="170" spans="1:10" ht="22.5" x14ac:dyDescent="0.2">
      <c r="A170" s="2"/>
      <c r="B170" s="79">
        <v>144</v>
      </c>
      <c r="C170" s="79" t="s">
        <v>2569</v>
      </c>
      <c r="D170" s="86" t="s">
        <v>2570</v>
      </c>
      <c r="E170" s="87" t="s">
        <v>353</v>
      </c>
      <c r="F170" s="127">
        <v>2</v>
      </c>
      <c r="G170" s="13"/>
      <c r="H170" s="55">
        <f t="shared" si="13"/>
        <v>0</v>
      </c>
      <c r="I170" s="13"/>
      <c r="J170" s="52">
        <f t="shared" si="12"/>
        <v>0</v>
      </c>
    </row>
    <row r="171" spans="1:10" ht="22.5" x14ac:dyDescent="0.2">
      <c r="A171" s="2"/>
      <c r="B171" s="79">
        <v>145</v>
      </c>
      <c r="C171" s="79" t="s">
        <v>2571</v>
      </c>
      <c r="D171" s="86" t="s">
        <v>2572</v>
      </c>
      <c r="E171" s="87" t="s">
        <v>353</v>
      </c>
      <c r="F171" s="127">
        <v>20</v>
      </c>
      <c r="G171" s="13"/>
      <c r="H171" s="55">
        <f t="shared" si="13"/>
        <v>0</v>
      </c>
      <c r="I171" s="13"/>
      <c r="J171" s="52">
        <f t="shared" si="12"/>
        <v>0</v>
      </c>
    </row>
    <row r="172" spans="1:10" ht="22.5" x14ac:dyDescent="0.2">
      <c r="A172" s="2"/>
      <c r="B172" s="79">
        <v>146</v>
      </c>
      <c r="C172" s="79" t="s">
        <v>2573</v>
      </c>
      <c r="D172" s="86" t="s">
        <v>2574</v>
      </c>
      <c r="E172" s="87" t="s">
        <v>353</v>
      </c>
      <c r="F172" s="127">
        <v>9</v>
      </c>
      <c r="G172" s="13"/>
      <c r="H172" s="55">
        <f t="shared" si="13"/>
        <v>0</v>
      </c>
      <c r="I172" s="13"/>
      <c r="J172" s="52">
        <f t="shared" si="12"/>
        <v>0</v>
      </c>
    </row>
    <row r="173" spans="1:10" ht="22.5" x14ac:dyDescent="0.2">
      <c r="A173" s="2"/>
      <c r="B173" s="79">
        <v>147</v>
      </c>
      <c r="C173" s="79" t="s">
        <v>2573</v>
      </c>
      <c r="D173" s="86" t="s">
        <v>2575</v>
      </c>
      <c r="E173" s="87" t="s">
        <v>353</v>
      </c>
      <c r="F173" s="127">
        <v>1</v>
      </c>
      <c r="G173" s="13"/>
      <c r="H173" s="55">
        <f t="shared" si="13"/>
        <v>0</v>
      </c>
      <c r="I173" s="13"/>
      <c r="J173" s="52">
        <f t="shared" si="12"/>
        <v>0</v>
      </c>
    </row>
    <row r="174" spans="1:10" ht="22.5" x14ac:dyDescent="0.2">
      <c r="A174" s="2"/>
      <c r="B174" s="79">
        <v>148</v>
      </c>
      <c r="C174" s="79" t="s">
        <v>2576</v>
      </c>
      <c r="D174" s="86" t="s">
        <v>2577</v>
      </c>
      <c r="E174" s="87" t="s">
        <v>353</v>
      </c>
      <c r="F174" s="127">
        <v>7</v>
      </c>
      <c r="G174" s="13"/>
      <c r="H174" s="55">
        <f t="shared" si="13"/>
        <v>0</v>
      </c>
      <c r="I174" s="13"/>
      <c r="J174" s="52">
        <f t="shared" si="12"/>
        <v>0</v>
      </c>
    </row>
    <row r="175" spans="1:10" ht="22.5" x14ac:dyDescent="0.2">
      <c r="A175" s="2"/>
      <c r="B175" s="79">
        <v>149</v>
      </c>
      <c r="C175" s="79" t="s">
        <v>2576</v>
      </c>
      <c r="D175" s="86" t="s">
        <v>2763</v>
      </c>
      <c r="E175" s="87" t="s">
        <v>353</v>
      </c>
      <c r="F175" s="127">
        <v>3</v>
      </c>
      <c r="G175" s="13"/>
      <c r="H175" s="55">
        <f t="shared" si="13"/>
        <v>0</v>
      </c>
      <c r="I175" s="13"/>
      <c r="J175" s="52">
        <f t="shared" si="12"/>
        <v>0</v>
      </c>
    </row>
    <row r="176" spans="1:10" ht="22.5" x14ac:dyDescent="0.2">
      <c r="A176" s="2"/>
      <c r="B176" s="79">
        <v>150</v>
      </c>
      <c r="C176" s="79" t="s">
        <v>2576</v>
      </c>
      <c r="D176" s="86" t="s">
        <v>2578</v>
      </c>
      <c r="E176" s="87" t="s">
        <v>353</v>
      </c>
      <c r="F176" s="127">
        <v>2</v>
      </c>
      <c r="G176" s="13"/>
      <c r="H176" s="55">
        <f t="shared" si="13"/>
        <v>0</v>
      </c>
      <c r="I176" s="13"/>
      <c r="J176" s="52">
        <f t="shared" si="12"/>
        <v>0</v>
      </c>
    </row>
    <row r="177" spans="1:10" ht="22.5" x14ac:dyDescent="0.2">
      <c r="A177" s="2"/>
      <c r="B177" s="79">
        <v>151</v>
      </c>
      <c r="C177" s="79" t="s">
        <v>2579</v>
      </c>
      <c r="D177" s="86" t="s">
        <v>2581</v>
      </c>
      <c r="E177" s="87" t="s">
        <v>371</v>
      </c>
      <c r="F177" s="127">
        <v>10</v>
      </c>
      <c r="G177" s="13"/>
      <c r="H177" s="55">
        <f t="shared" si="13"/>
        <v>0</v>
      </c>
      <c r="I177" s="13"/>
      <c r="J177" s="52">
        <f t="shared" si="12"/>
        <v>0</v>
      </c>
    </row>
    <row r="178" spans="1:10" ht="22.5" x14ac:dyDescent="0.2">
      <c r="A178" s="2"/>
      <c r="B178" s="79">
        <v>152</v>
      </c>
      <c r="C178" s="79" t="s">
        <v>2582</v>
      </c>
      <c r="D178" s="86" t="s">
        <v>2583</v>
      </c>
      <c r="E178" s="87" t="s">
        <v>411</v>
      </c>
      <c r="F178" s="127">
        <v>64.900000000000006</v>
      </c>
      <c r="G178" s="13"/>
      <c r="H178" s="55">
        <f t="shared" si="13"/>
        <v>0</v>
      </c>
      <c r="I178" s="13"/>
      <c r="J178" s="52">
        <f t="shared" si="12"/>
        <v>0</v>
      </c>
    </row>
    <row r="179" spans="1:10" ht="22.5" x14ac:dyDescent="0.2">
      <c r="A179" s="2"/>
      <c r="B179" s="79">
        <v>153</v>
      </c>
      <c r="C179" s="79" t="s">
        <v>2584</v>
      </c>
      <c r="D179" s="86" t="s">
        <v>2585</v>
      </c>
      <c r="E179" s="87" t="s">
        <v>411</v>
      </c>
      <c r="F179" s="127">
        <v>64.900000000000006</v>
      </c>
      <c r="G179" s="13"/>
      <c r="H179" s="55">
        <f t="shared" si="13"/>
        <v>0</v>
      </c>
      <c r="I179" s="13"/>
      <c r="J179" s="52">
        <f t="shared" si="12"/>
        <v>0</v>
      </c>
    </row>
    <row r="180" spans="1:10" ht="22.5" x14ac:dyDescent="0.2">
      <c r="A180" s="2"/>
      <c r="B180" s="79">
        <v>154</v>
      </c>
      <c r="C180" s="79" t="s">
        <v>2586</v>
      </c>
      <c r="D180" s="86" t="s">
        <v>2587</v>
      </c>
      <c r="E180" s="87" t="s">
        <v>411</v>
      </c>
      <c r="F180" s="127">
        <v>5.6</v>
      </c>
      <c r="G180" s="13"/>
      <c r="H180" s="55">
        <f t="shared" si="13"/>
        <v>0</v>
      </c>
      <c r="I180" s="13"/>
      <c r="J180" s="52">
        <f t="shared" si="12"/>
        <v>0</v>
      </c>
    </row>
    <row r="181" spans="1:10" ht="22.5" x14ac:dyDescent="0.2">
      <c r="A181" s="2"/>
      <c r="B181" s="79">
        <v>155</v>
      </c>
      <c r="C181" s="79" t="s">
        <v>2764</v>
      </c>
      <c r="D181" s="86" t="s">
        <v>2765</v>
      </c>
      <c r="E181" s="87" t="s">
        <v>411</v>
      </c>
      <c r="F181" s="127">
        <v>11.2</v>
      </c>
      <c r="G181" s="13"/>
      <c r="H181" s="55">
        <f t="shared" si="13"/>
        <v>0</v>
      </c>
      <c r="I181" s="13"/>
      <c r="J181" s="52">
        <f t="shared" si="12"/>
        <v>0</v>
      </c>
    </row>
    <row r="182" spans="1:10" ht="22.5" x14ac:dyDescent="0.2">
      <c r="A182" s="2"/>
      <c r="B182" s="79">
        <v>156</v>
      </c>
      <c r="C182" s="79" t="s">
        <v>2588</v>
      </c>
      <c r="D182" s="86" t="s">
        <v>2766</v>
      </c>
      <c r="E182" s="87" t="s">
        <v>411</v>
      </c>
      <c r="F182" s="127">
        <v>3.7</v>
      </c>
      <c r="G182" s="13"/>
      <c r="H182" s="55">
        <f t="shared" si="13"/>
        <v>0</v>
      </c>
      <c r="I182" s="13"/>
      <c r="J182" s="52">
        <f t="shared" si="12"/>
        <v>0</v>
      </c>
    </row>
    <row r="183" spans="1:10" ht="22.5" x14ac:dyDescent="0.2">
      <c r="A183" s="2"/>
      <c r="B183" s="79">
        <v>157</v>
      </c>
      <c r="C183" s="79" t="s">
        <v>2588</v>
      </c>
      <c r="D183" s="86" t="s">
        <v>2589</v>
      </c>
      <c r="E183" s="87" t="s">
        <v>411</v>
      </c>
      <c r="F183" s="127">
        <v>12.6</v>
      </c>
      <c r="G183" s="13"/>
      <c r="H183" s="55">
        <f t="shared" si="13"/>
        <v>0</v>
      </c>
      <c r="I183" s="13"/>
      <c r="J183" s="52">
        <f t="shared" si="12"/>
        <v>0</v>
      </c>
    </row>
    <row r="184" spans="1:10" ht="22.5" x14ac:dyDescent="0.2">
      <c r="A184" s="2"/>
      <c r="B184" s="79">
        <v>158</v>
      </c>
      <c r="C184" s="79" t="s">
        <v>2588</v>
      </c>
      <c r="D184" s="86" t="s">
        <v>2590</v>
      </c>
      <c r="E184" s="87" t="s">
        <v>411</v>
      </c>
      <c r="F184" s="127">
        <v>15.2</v>
      </c>
      <c r="G184" s="13"/>
      <c r="H184" s="55">
        <f t="shared" si="13"/>
        <v>0</v>
      </c>
      <c r="I184" s="13"/>
      <c r="J184" s="52">
        <f t="shared" si="12"/>
        <v>0</v>
      </c>
    </row>
    <row r="185" spans="1:10" ht="22.5" x14ac:dyDescent="0.2">
      <c r="A185" s="2"/>
      <c r="B185" s="79">
        <v>159</v>
      </c>
      <c r="C185" s="79" t="s">
        <v>2591</v>
      </c>
      <c r="D185" s="86" t="s">
        <v>2592</v>
      </c>
      <c r="E185" s="87" t="s">
        <v>411</v>
      </c>
      <c r="F185" s="127">
        <v>16.600000000000001</v>
      </c>
      <c r="G185" s="13"/>
      <c r="H185" s="55">
        <f t="shared" si="13"/>
        <v>0</v>
      </c>
      <c r="I185" s="13"/>
      <c r="J185" s="52">
        <f t="shared" si="12"/>
        <v>0</v>
      </c>
    </row>
    <row r="186" spans="1:10" x14ac:dyDescent="0.2">
      <c r="A186" s="2"/>
      <c r="B186" s="81"/>
      <c r="C186" s="81"/>
      <c r="D186" s="85" t="s">
        <v>2767</v>
      </c>
      <c r="E186" s="81"/>
      <c r="F186" s="175"/>
      <c r="G186" s="158"/>
      <c r="H186" s="52">
        <f>SUM(H187:H193)</f>
        <v>0</v>
      </c>
      <c r="I186" s="13"/>
      <c r="J186" s="52">
        <f t="shared" si="12"/>
        <v>0</v>
      </c>
    </row>
    <row r="187" spans="1:10" ht="33.75" x14ac:dyDescent="0.2">
      <c r="A187" s="2"/>
      <c r="B187" s="79">
        <v>160</v>
      </c>
      <c r="C187" s="79" t="s">
        <v>2768</v>
      </c>
      <c r="D187" s="86" t="s">
        <v>2769</v>
      </c>
      <c r="E187" s="87" t="s">
        <v>411</v>
      </c>
      <c r="F187" s="127">
        <v>11.6</v>
      </c>
      <c r="G187" s="13"/>
      <c r="H187" s="55">
        <f t="shared" si="13"/>
        <v>0</v>
      </c>
      <c r="I187" s="13"/>
      <c r="J187" s="52">
        <f t="shared" si="12"/>
        <v>0</v>
      </c>
    </row>
    <row r="188" spans="1:10" ht="22.5" x14ac:dyDescent="0.2">
      <c r="A188" s="2"/>
      <c r="B188" s="79">
        <v>161</v>
      </c>
      <c r="C188" s="79" t="s">
        <v>1981</v>
      </c>
      <c r="D188" s="86" t="s">
        <v>1982</v>
      </c>
      <c r="E188" s="87" t="s">
        <v>353</v>
      </c>
      <c r="F188" s="127">
        <v>2</v>
      </c>
      <c r="G188" s="13"/>
      <c r="H188" s="55">
        <f t="shared" si="13"/>
        <v>0</v>
      </c>
      <c r="I188" s="13"/>
      <c r="J188" s="52">
        <f t="shared" si="12"/>
        <v>0</v>
      </c>
    </row>
    <row r="189" spans="1:10" ht="22.5" x14ac:dyDescent="0.2">
      <c r="A189" s="2"/>
      <c r="B189" s="79">
        <v>162</v>
      </c>
      <c r="C189" s="79" t="s">
        <v>1981</v>
      </c>
      <c r="D189" s="86" t="s">
        <v>2770</v>
      </c>
      <c r="E189" s="87" t="s">
        <v>353</v>
      </c>
      <c r="F189" s="127">
        <v>1</v>
      </c>
      <c r="G189" s="13"/>
      <c r="H189" s="55">
        <f t="shared" si="13"/>
        <v>0</v>
      </c>
      <c r="I189" s="13"/>
      <c r="J189" s="52">
        <f t="shared" si="12"/>
        <v>0</v>
      </c>
    </row>
    <row r="190" spans="1:10" ht="33.75" x14ac:dyDescent="0.2">
      <c r="A190" s="2"/>
      <c r="B190" s="79">
        <v>163</v>
      </c>
      <c r="C190" s="79" t="s">
        <v>2771</v>
      </c>
      <c r="D190" s="86" t="s">
        <v>2772</v>
      </c>
      <c r="E190" s="87" t="s">
        <v>353</v>
      </c>
      <c r="F190" s="127">
        <v>1</v>
      </c>
      <c r="G190" s="13"/>
      <c r="H190" s="55">
        <f t="shared" si="13"/>
        <v>0</v>
      </c>
      <c r="I190" s="13"/>
      <c r="J190" s="52">
        <f t="shared" si="12"/>
        <v>0</v>
      </c>
    </row>
    <row r="191" spans="1:10" ht="22.5" x14ac:dyDescent="0.2">
      <c r="A191" s="2"/>
      <c r="B191" s="79">
        <v>164</v>
      </c>
      <c r="C191" s="79" t="s">
        <v>2773</v>
      </c>
      <c r="D191" s="86" t="s">
        <v>2774</v>
      </c>
      <c r="E191" s="87" t="s">
        <v>371</v>
      </c>
      <c r="F191" s="127">
        <v>1</v>
      </c>
      <c r="G191" s="13"/>
      <c r="H191" s="55">
        <f t="shared" si="13"/>
        <v>0</v>
      </c>
      <c r="I191" s="13"/>
      <c r="J191" s="52">
        <f t="shared" si="12"/>
        <v>0</v>
      </c>
    </row>
    <row r="192" spans="1:10" ht="22.5" x14ac:dyDescent="0.2">
      <c r="A192" s="2"/>
      <c r="B192" s="79">
        <v>165</v>
      </c>
      <c r="C192" s="79" t="s">
        <v>2775</v>
      </c>
      <c r="D192" s="86" t="s">
        <v>2776</v>
      </c>
      <c r="E192" s="87" t="s">
        <v>411</v>
      </c>
      <c r="F192" s="127">
        <v>11.6</v>
      </c>
      <c r="G192" s="13"/>
      <c r="H192" s="55">
        <f t="shared" si="13"/>
        <v>0</v>
      </c>
      <c r="I192" s="13"/>
      <c r="J192" s="52">
        <f t="shared" si="12"/>
        <v>0</v>
      </c>
    </row>
    <row r="193" spans="1:10" ht="22.5" x14ac:dyDescent="0.2">
      <c r="A193" s="2"/>
      <c r="B193" s="79">
        <v>166</v>
      </c>
      <c r="C193" s="79" t="s">
        <v>2584</v>
      </c>
      <c r="D193" s="86" t="s">
        <v>2585</v>
      </c>
      <c r="E193" s="87" t="s">
        <v>411</v>
      </c>
      <c r="F193" s="127">
        <v>11.6</v>
      </c>
      <c r="G193" s="13"/>
      <c r="H193" s="55">
        <f t="shared" si="13"/>
        <v>0</v>
      </c>
      <c r="I193" s="13"/>
      <c r="J193" s="52">
        <f t="shared" si="12"/>
        <v>0</v>
      </c>
    </row>
    <row r="194" spans="1:10" x14ac:dyDescent="0.2">
      <c r="A194" s="2"/>
      <c r="B194" s="81"/>
      <c r="C194" s="81"/>
      <c r="D194" s="85" t="s">
        <v>2777</v>
      </c>
      <c r="E194" s="81"/>
      <c r="F194" s="175"/>
      <c r="G194" s="158"/>
      <c r="H194" s="52">
        <f>SUM(H195:H214)</f>
        <v>0</v>
      </c>
      <c r="I194" s="13"/>
      <c r="J194" s="52">
        <f t="shared" si="12"/>
        <v>0</v>
      </c>
    </row>
    <row r="195" spans="1:10" ht="22.5" x14ac:dyDescent="0.2">
      <c r="A195" s="2"/>
      <c r="B195" s="79">
        <v>167</v>
      </c>
      <c r="C195" s="79" t="s">
        <v>2594</v>
      </c>
      <c r="D195" s="86" t="s">
        <v>2595</v>
      </c>
      <c r="E195" s="87" t="s">
        <v>411</v>
      </c>
      <c r="F195" s="127">
        <v>21.8</v>
      </c>
      <c r="G195" s="13"/>
      <c r="H195" s="55">
        <f t="shared" si="13"/>
        <v>0</v>
      </c>
      <c r="I195" s="13"/>
      <c r="J195" s="52">
        <f t="shared" si="12"/>
        <v>0</v>
      </c>
    </row>
    <row r="196" spans="1:10" ht="22.5" x14ac:dyDescent="0.2">
      <c r="A196" s="2"/>
      <c r="B196" s="79">
        <v>168</v>
      </c>
      <c r="C196" s="79" t="s">
        <v>2596</v>
      </c>
      <c r="D196" s="86" t="s">
        <v>2597</v>
      </c>
      <c r="E196" s="87" t="s">
        <v>411</v>
      </c>
      <c r="F196" s="127">
        <v>71.599999999999994</v>
      </c>
      <c r="G196" s="13"/>
      <c r="H196" s="55">
        <f t="shared" si="13"/>
        <v>0</v>
      </c>
      <c r="I196" s="13"/>
      <c r="J196" s="52">
        <f t="shared" si="12"/>
        <v>0</v>
      </c>
    </row>
    <row r="197" spans="1:10" ht="22.5" x14ac:dyDescent="0.2">
      <c r="A197" s="2"/>
      <c r="B197" s="79">
        <v>169</v>
      </c>
      <c r="C197" s="79" t="s">
        <v>2598</v>
      </c>
      <c r="D197" s="86" t="s">
        <v>2599</v>
      </c>
      <c r="E197" s="87" t="s">
        <v>411</v>
      </c>
      <c r="F197" s="127">
        <v>26.7</v>
      </c>
      <c r="G197" s="13"/>
      <c r="H197" s="55">
        <f t="shared" si="13"/>
        <v>0</v>
      </c>
      <c r="I197" s="13"/>
      <c r="J197" s="52">
        <f t="shared" si="12"/>
        <v>0</v>
      </c>
    </row>
    <row r="198" spans="1:10" ht="33.75" x14ac:dyDescent="0.2">
      <c r="A198" s="2"/>
      <c r="B198" s="79">
        <v>170</v>
      </c>
      <c r="C198" s="79" t="s">
        <v>2600</v>
      </c>
      <c r="D198" s="86" t="s">
        <v>2601</v>
      </c>
      <c r="E198" s="87" t="s">
        <v>371</v>
      </c>
      <c r="F198" s="127">
        <v>6</v>
      </c>
      <c r="G198" s="13"/>
      <c r="H198" s="55">
        <f t="shared" si="13"/>
        <v>0</v>
      </c>
      <c r="I198" s="13"/>
      <c r="J198" s="52">
        <f t="shared" si="12"/>
        <v>0</v>
      </c>
    </row>
    <row r="199" spans="1:10" ht="33.75" x14ac:dyDescent="0.2">
      <c r="A199" s="2"/>
      <c r="B199" s="79">
        <v>171</v>
      </c>
      <c r="C199" s="79" t="s">
        <v>2600</v>
      </c>
      <c r="D199" s="86" t="s">
        <v>2778</v>
      </c>
      <c r="E199" s="87" t="s">
        <v>371</v>
      </c>
      <c r="F199" s="127">
        <v>1</v>
      </c>
      <c r="G199" s="13"/>
      <c r="H199" s="55">
        <f t="shared" si="13"/>
        <v>0</v>
      </c>
      <c r="I199" s="13"/>
      <c r="J199" s="52">
        <f t="shared" si="12"/>
        <v>0</v>
      </c>
    </row>
    <row r="200" spans="1:10" ht="22.5" x14ac:dyDescent="0.2">
      <c r="A200" s="2"/>
      <c r="B200" s="79">
        <v>172</v>
      </c>
      <c r="C200" s="79" t="s">
        <v>2602</v>
      </c>
      <c r="D200" s="86" t="s">
        <v>2603</v>
      </c>
      <c r="E200" s="87" t="s">
        <v>371</v>
      </c>
      <c r="F200" s="127">
        <v>6</v>
      </c>
      <c r="G200" s="13"/>
      <c r="H200" s="55">
        <f t="shared" si="13"/>
        <v>0</v>
      </c>
      <c r="I200" s="13"/>
      <c r="J200" s="52">
        <f t="shared" si="12"/>
        <v>0</v>
      </c>
    </row>
    <row r="201" spans="1:10" ht="22.5" x14ac:dyDescent="0.2">
      <c r="A201" s="2"/>
      <c r="B201" s="79">
        <v>173</v>
      </c>
      <c r="C201" s="79" t="s">
        <v>2602</v>
      </c>
      <c r="D201" s="86" t="s">
        <v>2779</v>
      </c>
      <c r="E201" s="87" t="s">
        <v>371</v>
      </c>
      <c r="F201" s="127">
        <v>1</v>
      </c>
      <c r="G201" s="13"/>
      <c r="H201" s="55">
        <f t="shared" si="13"/>
        <v>0</v>
      </c>
      <c r="I201" s="13"/>
      <c r="J201" s="52">
        <f t="shared" si="12"/>
        <v>0</v>
      </c>
    </row>
    <row r="202" spans="1:10" ht="22.5" x14ac:dyDescent="0.2">
      <c r="A202" s="2"/>
      <c r="B202" s="79">
        <v>174</v>
      </c>
      <c r="C202" s="79" t="s">
        <v>2604</v>
      </c>
      <c r="D202" s="86" t="s">
        <v>2605</v>
      </c>
      <c r="E202" s="87" t="s">
        <v>353</v>
      </c>
      <c r="F202" s="127">
        <v>7</v>
      </c>
      <c r="G202" s="13"/>
      <c r="H202" s="55">
        <f t="shared" si="13"/>
        <v>0</v>
      </c>
      <c r="I202" s="13"/>
      <c r="J202" s="52">
        <f t="shared" si="12"/>
        <v>0</v>
      </c>
    </row>
    <row r="203" spans="1:10" ht="33.75" x14ac:dyDescent="0.2">
      <c r="A203" s="2"/>
      <c r="B203" s="79">
        <v>175</v>
      </c>
      <c r="C203" s="79" t="s">
        <v>2600</v>
      </c>
      <c r="D203" s="86" t="s">
        <v>2601</v>
      </c>
      <c r="E203" s="87" t="s">
        <v>371</v>
      </c>
      <c r="F203" s="127">
        <v>3</v>
      </c>
      <c r="G203" s="13"/>
      <c r="H203" s="55">
        <f t="shared" si="13"/>
        <v>0</v>
      </c>
      <c r="I203" s="13"/>
      <c r="J203" s="52">
        <f t="shared" si="12"/>
        <v>0</v>
      </c>
    </row>
    <row r="204" spans="1:10" ht="22.5" x14ac:dyDescent="0.2">
      <c r="A204" s="2"/>
      <c r="B204" s="79">
        <v>176</v>
      </c>
      <c r="C204" s="79" t="s">
        <v>2780</v>
      </c>
      <c r="D204" s="86" t="s">
        <v>2781</v>
      </c>
      <c r="E204" s="87" t="s">
        <v>353</v>
      </c>
      <c r="F204" s="127">
        <v>3</v>
      </c>
      <c r="G204" s="13"/>
      <c r="H204" s="55">
        <f t="shared" si="13"/>
        <v>0</v>
      </c>
      <c r="I204" s="13"/>
      <c r="J204" s="52">
        <f t="shared" si="12"/>
        <v>0</v>
      </c>
    </row>
    <row r="205" spans="1:10" ht="22.5" x14ac:dyDescent="0.2">
      <c r="A205" s="2"/>
      <c r="B205" s="79">
        <v>177</v>
      </c>
      <c r="C205" s="79" t="s">
        <v>2782</v>
      </c>
      <c r="D205" s="86" t="s">
        <v>2783</v>
      </c>
      <c r="E205" s="87" t="s">
        <v>371</v>
      </c>
      <c r="F205" s="127">
        <v>3</v>
      </c>
      <c r="G205" s="13"/>
      <c r="H205" s="55">
        <f t="shared" si="13"/>
        <v>0</v>
      </c>
      <c r="I205" s="13"/>
      <c r="J205" s="52">
        <f t="shared" si="12"/>
        <v>0</v>
      </c>
    </row>
    <row r="206" spans="1:10" ht="22.5" x14ac:dyDescent="0.2">
      <c r="A206" s="2"/>
      <c r="B206" s="79">
        <v>178</v>
      </c>
      <c r="C206" s="79" t="s">
        <v>2606</v>
      </c>
      <c r="D206" s="86" t="s">
        <v>2607</v>
      </c>
      <c r="E206" s="87" t="s">
        <v>371</v>
      </c>
      <c r="F206" s="127">
        <v>8</v>
      </c>
      <c r="G206" s="13"/>
      <c r="H206" s="55">
        <f t="shared" si="13"/>
        <v>0</v>
      </c>
      <c r="I206" s="13"/>
      <c r="J206" s="52">
        <f t="shared" si="12"/>
        <v>0</v>
      </c>
    </row>
    <row r="207" spans="1:10" ht="22.5" x14ac:dyDescent="0.2">
      <c r="A207" s="2"/>
      <c r="B207" s="79">
        <v>179</v>
      </c>
      <c r="C207" s="79" t="s">
        <v>2606</v>
      </c>
      <c r="D207" s="86" t="s">
        <v>2784</v>
      </c>
      <c r="E207" s="87" t="s">
        <v>371</v>
      </c>
      <c r="F207" s="127">
        <v>1</v>
      </c>
      <c r="G207" s="13"/>
      <c r="H207" s="55">
        <f t="shared" si="13"/>
        <v>0</v>
      </c>
      <c r="I207" s="13"/>
      <c r="J207" s="52">
        <f t="shared" si="12"/>
        <v>0</v>
      </c>
    </row>
    <row r="208" spans="1:10" ht="22.5" x14ac:dyDescent="0.2">
      <c r="A208" s="2"/>
      <c r="B208" s="79">
        <v>180</v>
      </c>
      <c r="C208" s="79" t="s">
        <v>2608</v>
      </c>
      <c r="D208" s="86" t="s">
        <v>2609</v>
      </c>
      <c r="E208" s="87" t="s">
        <v>353</v>
      </c>
      <c r="F208" s="127">
        <v>1</v>
      </c>
      <c r="G208" s="13"/>
      <c r="H208" s="55">
        <f t="shared" si="13"/>
        <v>0</v>
      </c>
      <c r="I208" s="13"/>
      <c r="J208" s="52">
        <f t="shared" si="12"/>
        <v>0</v>
      </c>
    </row>
    <row r="209" spans="1:10" ht="22.5" x14ac:dyDescent="0.2">
      <c r="A209" s="2"/>
      <c r="B209" s="79">
        <v>181</v>
      </c>
      <c r="C209" s="79" t="s">
        <v>2610</v>
      </c>
      <c r="D209" s="86" t="s">
        <v>2611</v>
      </c>
      <c r="E209" s="87" t="s">
        <v>353</v>
      </c>
      <c r="F209" s="127">
        <v>1</v>
      </c>
      <c r="G209" s="13"/>
      <c r="H209" s="55">
        <f t="shared" si="13"/>
        <v>0</v>
      </c>
      <c r="I209" s="13"/>
      <c r="J209" s="52">
        <f t="shared" si="12"/>
        <v>0</v>
      </c>
    </row>
    <row r="210" spans="1:10" ht="22.5" x14ac:dyDescent="0.2">
      <c r="A210" s="2"/>
      <c r="B210" s="79">
        <v>182</v>
      </c>
      <c r="C210" s="79" t="s">
        <v>2263</v>
      </c>
      <c r="D210" s="86" t="s">
        <v>2612</v>
      </c>
      <c r="E210" s="87" t="s">
        <v>353</v>
      </c>
      <c r="F210" s="127">
        <v>4</v>
      </c>
      <c r="G210" s="13"/>
      <c r="H210" s="55">
        <f t="shared" si="13"/>
        <v>0</v>
      </c>
      <c r="I210" s="13"/>
      <c r="J210" s="52">
        <f t="shared" ref="J210:J253" si="14">H210+I210</f>
        <v>0</v>
      </c>
    </row>
    <row r="211" spans="1:10" ht="22.5" x14ac:dyDescent="0.2">
      <c r="A211" s="2"/>
      <c r="B211" s="79">
        <v>183</v>
      </c>
      <c r="C211" s="79" t="s">
        <v>2613</v>
      </c>
      <c r="D211" s="86" t="s">
        <v>2614</v>
      </c>
      <c r="E211" s="87" t="s">
        <v>353</v>
      </c>
      <c r="F211" s="127">
        <v>7</v>
      </c>
      <c r="G211" s="13"/>
      <c r="H211" s="55">
        <f t="shared" si="13"/>
        <v>0</v>
      </c>
      <c r="I211" s="13"/>
      <c r="J211" s="52">
        <f t="shared" si="14"/>
        <v>0</v>
      </c>
    </row>
    <row r="212" spans="1:10" ht="33.75" x14ac:dyDescent="0.2">
      <c r="A212" s="2"/>
      <c r="B212" s="79">
        <v>184</v>
      </c>
      <c r="C212" s="79" t="s">
        <v>2615</v>
      </c>
      <c r="D212" s="86" t="s">
        <v>2616</v>
      </c>
      <c r="E212" s="87" t="s">
        <v>353</v>
      </c>
      <c r="F212" s="127">
        <v>2</v>
      </c>
      <c r="G212" s="13"/>
      <c r="H212" s="55">
        <f t="shared" si="13"/>
        <v>0</v>
      </c>
      <c r="I212" s="13"/>
      <c r="J212" s="52">
        <f t="shared" si="14"/>
        <v>0</v>
      </c>
    </row>
    <row r="213" spans="1:10" ht="22.5" x14ac:dyDescent="0.2">
      <c r="A213" s="2"/>
      <c r="B213" s="79">
        <v>185</v>
      </c>
      <c r="C213" s="79" t="s">
        <v>2617</v>
      </c>
      <c r="D213" s="86" t="s">
        <v>2618</v>
      </c>
      <c r="E213" s="87" t="s">
        <v>2619</v>
      </c>
      <c r="F213" s="127">
        <v>7</v>
      </c>
      <c r="G213" s="13"/>
      <c r="H213" s="55">
        <f t="shared" si="13"/>
        <v>0</v>
      </c>
      <c r="I213" s="13"/>
      <c r="J213" s="52">
        <f t="shared" si="14"/>
        <v>0</v>
      </c>
    </row>
    <row r="214" spans="1:10" ht="22.5" x14ac:dyDescent="0.2">
      <c r="A214" s="2"/>
      <c r="B214" s="79">
        <v>186</v>
      </c>
      <c r="C214" s="79" t="s">
        <v>2620</v>
      </c>
      <c r="D214" s="86" t="s">
        <v>2621</v>
      </c>
      <c r="E214" s="87" t="s">
        <v>2619</v>
      </c>
      <c r="F214" s="127">
        <v>13</v>
      </c>
      <c r="G214" s="13"/>
      <c r="H214" s="55">
        <f t="shared" si="13"/>
        <v>0</v>
      </c>
      <c r="I214" s="13"/>
      <c r="J214" s="52">
        <f t="shared" si="14"/>
        <v>0</v>
      </c>
    </row>
    <row r="215" spans="1:10" x14ac:dyDescent="0.2">
      <c r="A215" s="2"/>
      <c r="B215" s="81"/>
      <c r="C215" s="81"/>
      <c r="D215" s="85" t="s">
        <v>2785</v>
      </c>
      <c r="E215" s="81"/>
      <c r="F215" s="175"/>
      <c r="G215" s="158"/>
      <c r="H215" s="52">
        <f>SUM(H216:H219)</f>
        <v>0</v>
      </c>
      <c r="I215" s="13"/>
      <c r="J215" s="52">
        <f t="shared" si="14"/>
        <v>0</v>
      </c>
    </row>
    <row r="216" spans="1:10" ht="22.5" x14ac:dyDescent="0.2">
      <c r="A216" s="2"/>
      <c r="B216" s="79">
        <v>187</v>
      </c>
      <c r="C216" s="79" t="s">
        <v>2594</v>
      </c>
      <c r="D216" s="86" t="s">
        <v>2595</v>
      </c>
      <c r="E216" s="87" t="s">
        <v>411</v>
      </c>
      <c r="F216" s="127">
        <v>25.4</v>
      </c>
      <c r="G216" s="13"/>
      <c r="H216" s="55">
        <f t="shared" si="13"/>
        <v>0</v>
      </c>
      <c r="I216" s="13"/>
      <c r="J216" s="52">
        <f t="shared" si="14"/>
        <v>0</v>
      </c>
    </row>
    <row r="217" spans="1:10" ht="22.5" x14ac:dyDescent="0.2">
      <c r="A217" s="2"/>
      <c r="B217" s="79">
        <v>188</v>
      </c>
      <c r="C217" s="79" t="s">
        <v>2596</v>
      </c>
      <c r="D217" s="86" t="s">
        <v>2597</v>
      </c>
      <c r="E217" s="87" t="s">
        <v>411</v>
      </c>
      <c r="F217" s="127">
        <v>32.200000000000003</v>
      </c>
      <c r="G217" s="13"/>
      <c r="H217" s="55">
        <f t="shared" si="13"/>
        <v>0</v>
      </c>
      <c r="I217" s="13"/>
      <c r="J217" s="52">
        <f t="shared" si="14"/>
        <v>0</v>
      </c>
    </row>
    <row r="218" spans="1:10" ht="22.5" x14ac:dyDescent="0.2">
      <c r="A218" s="2"/>
      <c r="B218" s="79">
        <v>189</v>
      </c>
      <c r="C218" s="79" t="s">
        <v>2613</v>
      </c>
      <c r="D218" s="86" t="s">
        <v>2614</v>
      </c>
      <c r="E218" s="87" t="s">
        <v>353</v>
      </c>
      <c r="F218" s="127">
        <v>4</v>
      </c>
      <c r="G218" s="13"/>
      <c r="H218" s="55">
        <f t="shared" si="13"/>
        <v>0</v>
      </c>
      <c r="I218" s="13"/>
      <c r="J218" s="52">
        <f t="shared" si="14"/>
        <v>0</v>
      </c>
    </row>
    <row r="219" spans="1:10" ht="22.5" x14ac:dyDescent="0.2">
      <c r="A219" s="2"/>
      <c r="B219" s="79">
        <v>190</v>
      </c>
      <c r="C219" s="79" t="s">
        <v>2786</v>
      </c>
      <c r="D219" s="86" t="s">
        <v>2787</v>
      </c>
      <c r="E219" s="87" t="s">
        <v>353</v>
      </c>
      <c r="F219" s="127">
        <v>4</v>
      </c>
      <c r="G219" s="13"/>
      <c r="H219" s="55">
        <f t="shared" si="13"/>
        <v>0</v>
      </c>
      <c r="I219" s="13"/>
      <c r="J219" s="52">
        <f t="shared" si="14"/>
        <v>0</v>
      </c>
    </row>
    <row r="220" spans="1:10" x14ac:dyDescent="0.2">
      <c r="A220" s="2"/>
      <c r="B220" s="81"/>
      <c r="C220" s="81"/>
      <c r="D220" s="85" t="s">
        <v>2788</v>
      </c>
      <c r="E220" s="81"/>
      <c r="F220" s="175"/>
      <c r="G220" s="158"/>
      <c r="H220" s="52">
        <f>SUM(H221:H222)</f>
        <v>0</v>
      </c>
      <c r="I220" s="13"/>
      <c r="J220" s="52">
        <f t="shared" si="14"/>
        <v>0</v>
      </c>
    </row>
    <row r="221" spans="1:10" ht="22.5" x14ac:dyDescent="0.2">
      <c r="A221" s="2"/>
      <c r="B221" s="79">
        <v>191</v>
      </c>
      <c r="C221" s="79" t="s">
        <v>2348</v>
      </c>
      <c r="D221" s="86" t="s">
        <v>2789</v>
      </c>
      <c r="E221" s="87" t="s">
        <v>353</v>
      </c>
      <c r="F221" s="127">
        <v>1</v>
      </c>
      <c r="G221" s="13"/>
      <c r="H221" s="55">
        <f t="shared" si="13"/>
        <v>0</v>
      </c>
      <c r="I221" s="13"/>
      <c r="J221" s="52">
        <f t="shared" si="14"/>
        <v>0</v>
      </c>
    </row>
    <row r="222" spans="1:10" ht="22.5" x14ac:dyDescent="0.2">
      <c r="A222" s="2"/>
      <c r="B222" s="79">
        <v>192</v>
      </c>
      <c r="C222" s="79" t="s">
        <v>2348</v>
      </c>
      <c r="D222" s="86" t="s">
        <v>2790</v>
      </c>
      <c r="E222" s="87" t="s">
        <v>353</v>
      </c>
      <c r="F222" s="127">
        <v>7</v>
      </c>
      <c r="G222" s="13"/>
      <c r="H222" s="55">
        <f t="shared" si="13"/>
        <v>0</v>
      </c>
      <c r="I222" s="13"/>
      <c r="J222" s="52">
        <f t="shared" si="14"/>
        <v>0</v>
      </c>
    </row>
    <row r="223" spans="1:10" x14ac:dyDescent="0.2">
      <c r="A223" s="2"/>
      <c r="B223" s="81"/>
      <c r="C223" s="81"/>
      <c r="D223" s="85" t="s">
        <v>2791</v>
      </c>
      <c r="E223" s="81"/>
      <c r="F223" s="175"/>
      <c r="G223" s="158"/>
      <c r="H223" s="52">
        <f>SUM(H224:H234)</f>
        <v>0</v>
      </c>
      <c r="I223" s="13"/>
      <c r="J223" s="52">
        <f t="shared" si="14"/>
        <v>0</v>
      </c>
    </row>
    <row r="224" spans="1:10" ht="33.75" x14ac:dyDescent="0.2">
      <c r="A224" s="2"/>
      <c r="B224" s="79">
        <v>193</v>
      </c>
      <c r="C224" s="79" t="s">
        <v>2792</v>
      </c>
      <c r="D224" s="86" t="s">
        <v>2793</v>
      </c>
      <c r="E224" s="87" t="s">
        <v>353</v>
      </c>
      <c r="F224" s="127">
        <v>1</v>
      </c>
      <c r="G224" s="13"/>
      <c r="H224" s="55">
        <f t="shared" si="13"/>
        <v>0</v>
      </c>
      <c r="I224" s="13"/>
      <c r="J224" s="52">
        <f t="shared" si="14"/>
        <v>0</v>
      </c>
    </row>
    <row r="225" spans="1:10" ht="33.75" x14ac:dyDescent="0.2">
      <c r="A225" s="2"/>
      <c r="B225" s="79">
        <v>194</v>
      </c>
      <c r="C225" s="79" t="s">
        <v>2792</v>
      </c>
      <c r="D225" s="86" t="s">
        <v>2794</v>
      </c>
      <c r="E225" s="87" t="s">
        <v>353</v>
      </c>
      <c r="F225" s="127">
        <v>1</v>
      </c>
      <c r="G225" s="13"/>
      <c r="H225" s="55">
        <f t="shared" si="13"/>
        <v>0</v>
      </c>
      <c r="I225" s="13"/>
      <c r="J225" s="52">
        <f t="shared" si="14"/>
        <v>0</v>
      </c>
    </row>
    <row r="226" spans="1:10" ht="33.75" x14ac:dyDescent="0.2">
      <c r="A226" s="2"/>
      <c r="B226" s="79">
        <v>195</v>
      </c>
      <c r="C226" s="79" t="s">
        <v>2795</v>
      </c>
      <c r="D226" s="86" t="s">
        <v>2796</v>
      </c>
      <c r="E226" s="87" t="s">
        <v>353</v>
      </c>
      <c r="F226" s="127">
        <v>2</v>
      </c>
      <c r="G226" s="13"/>
      <c r="H226" s="55">
        <f t="shared" si="13"/>
        <v>0</v>
      </c>
      <c r="I226" s="13"/>
      <c r="J226" s="52">
        <f t="shared" si="14"/>
        <v>0</v>
      </c>
    </row>
    <row r="227" spans="1:10" ht="33.75" x14ac:dyDescent="0.2">
      <c r="A227" s="2"/>
      <c r="B227" s="79">
        <v>196</v>
      </c>
      <c r="C227" s="79" t="s">
        <v>2797</v>
      </c>
      <c r="D227" s="86" t="s">
        <v>2798</v>
      </c>
      <c r="E227" s="87" t="s">
        <v>411</v>
      </c>
      <c r="F227" s="127">
        <v>21.6</v>
      </c>
      <c r="G227" s="13"/>
      <c r="H227" s="55">
        <f t="shared" si="13"/>
        <v>0</v>
      </c>
      <c r="I227" s="13"/>
      <c r="J227" s="52">
        <f t="shared" si="14"/>
        <v>0</v>
      </c>
    </row>
    <row r="228" spans="1:10" ht="33.75" x14ac:dyDescent="0.2">
      <c r="A228" s="2"/>
      <c r="B228" s="79">
        <v>197</v>
      </c>
      <c r="C228" s="79" t="s">
        <v>2799</v>
      </c>
      <c r="D228" s="86" t="s">
        <v>2800</v>
      </c>
      <c r="E228" s="87" t="s">
        <v>411</v>
      </c>
      <c r="F228" s="127">
        <v>21.6</v>
      </c>
      <c r="G228" s="13"/>
      <c r="H228" s="55">
        <f t="shared" si="13"/>
        <v>0</v>
      </c>
      <c r="I228" s="13"/>
      <c r="J228" s="52">
        <f t="shared" si="14"/>
        <v>0</v>
      </c>
    </row>
    <row r="229" spans="1:10" ht="22.5" x14ac:dyDescent="0.2">
      <c r="A229" s="2"/>
      <c r="B229" s="79">
        <v>198</v>
      </c>
      <c r="C229" s="79" t="s">
        <v>2591</v>
      </c>
      <c r="D229" s="86" t="s">
        <v>2801</v>
      </c>
      <c r="E229" s="87" t="s">
        <v>411</v>
      </c>
      <c r="F229" s="127">
        <v>21.6</v>
      </c>
      <c r="G229" s="13"/>
      <c r="H229" s="55">
        <f t="shared" si="13"/>
        <v>0</v>
      </c>
      <c r="I229" s="13"/>
      <c r="J229" s="52">
        <f t="shared" si="14"/>
        <v>0</v>
      </c>
    </row>
    <row r="230" spans="1:10" ht="22.5" x14ac:dyDescent="0.2">
      <c r="A230" s="2"/>
      <c r="B230" s="79">
        <v>199</v>
      </c>
      <c r="C230" s="79" t="s">
        <v>2588</v>
      </c>
      <c r="D230" s="86" t="s">
        <v>2802</v>
      </c>
      <c r="E230" s="87" t="s">
        <v>411</v>
      </c>
      <c r="F230" s="127">
        <v>21.6</v>
      </c>
      <c r="G230" s="13"/>
      <c r="H230" s="55">
        <f t="shared" si="13"/>
        <v>0</v>
      </c>
      <c r="I230" s="13"/>
      <c r="J230" s="52">
        <f t="shared" si="14"/>
        <v>0</v>
      </c>
    </row>
    <row r="231" spans="1:10" ht="22.5" x14ac:dyDescent="0.2">
      <c r="A231" s="2"/>
      <c r="B231" s="79">
        <v>200</v>
      </c>
      <c r="C231" s="79" t="s">
        <v>2803</v>
      </c>
      <c r="D231" s="86" t="s">
        <v>2804</v>
      </c>
      <c r="E231" s="87" t="s">
        <v>371</v>
      </c>
      <c r="F231" s="127">
        <v>1</v>
      </c>
      <c r="G231" s="13"/>
      <c r="H231" s="55">
        <f t="shared" si="13"/>
        <v>0</v>
      </c>
      <c r="I231" s="13"/>
      <c r="J231" s="52">
        <f t="shared" si="14"/>
        <v>0</v>
      </c>
    </row>
    <row r="232" spans="1:10" ht="22.5" x14ac:dyDescent="0.2">
      <c r="A232" s="2"/>
      <c r="B232" s="79">
        <v>201</v>
      </c>
      <c r="C232" s="79" t="s">
        <v>2805</v>
      </c>
      <c r="D232" s="86" t="s">
        <v>2806</v>
      </c>
      <c r="E232" s="87" t="s">
        <v>371</v>
      </c>
      <c r="F232" s="127">
        <v>1</v>
      </c>
      <c r="G232" s="13"/>
      <c r="H232" s="55">
        <f t="shared" si="13"/>
        <v>0</v>
      </c>
      <c r="I232" s="13"/>
      <c r="J232" s="52">
        <f t="shared" si="14"/>
        <v>0</v>
      </c>
    </row>
    <row r="233" spans="1:10" ht="33.75" x14ac:dyDescent="0.2">
      <c r="A233" s="2"/>
      <c r="B233" s="79">
        <v>202</v>
      </c>
      <c r="C233" s="79" t="s">
        <v>2807</v>
      </c>
      <c r="D233" s="86" t="s">
        <v>2808</v>
      </c>
      <c r="E233" s="87" t="s">
        <v>371</v>
      </c>
      <c r="F233" s="127">
        <v>1</v>
      </c>
      <c r="G233" s="13"/>
      <c r="H233" s="55">
        <f t="shared" si="13"/>
        <v>0</v>
      </c>
      <c r="I233" s="13"/>
      <c r="J233" s="52">
        <f t="shared" si="14"/>
        <v>0</v>
      </c>
    </row>
    <row r="234" spans="1:10" ht="22.5" x14ac:dyDescent="0.2">
      <c r="A234" s="2"/>
      <c r="B234" s="79">
        <v>203</v>
      </c>
      <c r="C234" s="79" t="s">
        <v>2809</v>
      </c>
      <c r="D234" s="86" t="s">
        <v>2810</v>
      </c>
      <c r="E234" s="87" t="s">
        <v>371</v>
      </c>
      <c r="F234" s="127">
        <v>1</v>
      </c>
      <c r="G234" s="13"/>
      <c r="H234" s="55">
        <f t="shared" si="13"/>
        <v>0</v>
      </c>
      <c r="I234" s="13"/>
      <c r="J234" s="52">
        <f t="shared" si="14"/>
        <v>0</v>
      </c>
    </row>
    <row r="235" spans="1:10" x14ac:dyDescent="0.2">
      <c r="A235" s="2"/>
      <c r="B235" s="81"/>
      <c r="C235" s="81"/>
      <c r="D235" s="85" t="s">
        <v>2811</v>
      </c>
      <c r="E235" s="81"/>
      <c r="F235" s="175"/>
      <c r="G235" s="158"/>
      <c r="H235" s="57">
        <f>SUM(H236:H253)</f>
        <v>0</v>
      </c>
      <c r="I235" s="13"/>
      <c r="J235" s="52">
        <f t="shared" si="14"/>
        <v>0</v>
      </c>
    </row>
    <row r="236" spans="1:10" ht="22.5" x14ac:dyDescent="0.2">
      <c r="A236" s="2"/>
      <c r="B236" s="79">
        <v>204</v>
      </c>
      <c r="C236" s="79" t="s">
        <v>2623</v>
      </c>
      <c r="D236" s="86" t="s">
        <v>2812</v>
      </c>
      <c r="E236" s="87" t="s">
        <v>371</v>
      </c>
      <c r="F236" s="127">
        <v>1</v>
      </c>
      <c r="G236" s="13"/>
      <c r="H236" s="55">
        <f t="shared" si="13"/>
        <v>0</v>
      </c>
      <c r="I236" s="13"/>
      <c r="J236" s="52">
        <f t="shared" si="14"/>
        <v>0</v>
      </c>
    </row>
    <row r="237" spans="1:10" ht="33.75" x14ac:dyDescent="0.2">
      <c r="A237" s="2"/>
      <c r="B237" s="79">
        <v>205</v>
      </c>
      <c r="C237" s="79" t="s">
        <v>2625</v>
      </c>
      <c r="D237" s="86" t="s">
        <v>2626</v>
      </c>
      <c r="E237" s="87" t="s">
        <v>371</v>
      </c>
      <c r="F237" s="127">
        <v>1</v>
      </c>
      <c r="G237" s="13"/>
      <c r="H237" s="55">
        <f t="shared" si="13"/>
        <v>0</v>
      </c>
      <c r="I237" s="13"/>
      <c r="J237" s="52">
        <f t="shared" si="14"/>
        <v>0</v>
      </c>
    </row>
    <row r="238" spans="1:10" ht="22.5" x14ac:dyDescent="0.2">
      <c r="A238" s="2"/>
      <c r="B238" s="79">
        <v>206</v>
      </c>
      <c r="C238" s="79" t="s">
        <v>2628</v>
      </c>
      <c r="D238" s="86" t="s">
        <v>2813</v>
      </c>
      <c r="E238" s="87" t="s">
        <v>353</v>
      </c>
      <c r="F238" s="127">
        <v>1</v>
      </c>
      <c r="G238" s="13"/>
      <c r="H238" s="55">
        <f t="shared" si="13"/>
        <v>0</v>
      </c>
      <c r="I238" s="13"/>
      <c r="J238" s="52">
        <f t="shared" si="14"/>
        <v>0</v>
      </c>
    </row>
    <row r="239" spans="1:10" ht="22.5" x14ac:dyDescent="0.2">
      <c r="A239" s="2"/>
      <c r="B239" s="79">
        <v>207</v>
      </c>
      <c r="C239" s="79" t="s">
        <v>2628</v>
      </c>
      <c r="D239" s="86" t="s">
        <v>2629</v>
      </c>
      <c r="E239" s="87" t="s">
        <v>353</v>
      </c>
      <c r="F239" s="127">
        <v>1</v>
      </c>
      <c r="G239" s="13"/>
      <c r="H239" s="55">
        <f t="shared" si="13"/>
        <v>0</v>
      </c>
      <c r="I239" s="13"/>
      <c r="J239" s="52">
        <f t="shared" si="14"/>
        <v>0</v>
      </c>
    </row>
    <row r="240" spans="1:10" ht="22.5" x14ac:dyDescent="0.2">
      <c r="A240" s="2"/>
      <c r="B240" s="79">
        <v>208</v>
      </c>
      <c r="C240" s="79" t="s">
        <v>2630</v>
      </c>
      <c r="D240" s="86" t="s">
        <v>2814</v>
      </c>
      <c r="E240" s="87" t="s">
        <v>353</v>
      </c>
      <c r="F240" s="127">
        <v>2</v>
      </c>
      <c r="G240" s="13"/>
      <c r="H240" s="55">
        <f t="shared" si="13"/>
        <v>0</v>
      </c>
      <c r="I240" s="13"/>
      <c r="J240" s="52">
        <f t="shared" si="14"/>
        <v>0</v>
      </c>
    </row>
    <row r="241" spans="1:10" ht="22.5" x14ac:dyDescent="0.2">
      <c r="A241" s="2"/>
      <c r="B241" s="79">
        <v>209</v>
      </c>
      <c r="C241" s="79" t="s">
        <v>2632</v>
      </c>
      <c r="D241" s="86" t="s">
        <v>2815</v>
      </c>
      <c r="E241" s="87" t="s">
        <v>353</v>
      </c>
      <c r="F241" s="127">
        <v>2</v>
      </c>
      <c r="G241" s="13"/>
      <c r="H241" s="55">
        <f t="shared" si="13"/>
        <v>0</v>
      </c>
      <c r="I241" s="13"/>
      <c r="J241" s="52">
        <f t="shared" si="14"/>
        <v>0</v>
      </c>
    </row>
    <row r="242" spans="1:10" ht="22.5" x14ac:dyDescent="0.2">
      <c r="A242" s="2"/>
      <c r="B242" s="79">
        <v>210</v>
      </c>
      <c r="C242" s="79" t="s">
        <v>2638</v>
      </c>
      <c r="D242" s="86" t="s">
        <v>2639</v>
      </c>
      <c r="E242" s="87" t="s">
        <v>353</v>
      </c>
      <c r="F242" s="127">
        <v>9</v>
      </c>
      <c r="G242" s="13"/>
      <c r="H242" s="55">
        <f t="shared" si="13"/>
        <v>0</v>
      </c>
      <c r="I242" s="13"/>
      <c r="J242" s="52">
        <f t="shared" si="14"/>
        <v>0</v>
      </c>
    </row>
    <row r="243" spans="1:10" ht="22.5" x14ac:dyDescent="0.2">
      <c r="A243" s="2"/>
      <c r="B243" s="79">
        <v>211</v>
      </c>
      <c r="C243" s="79" t="s">
        <v>2640</v>
      </c>
      <c r="D243" s="86" t="s">
        <v>2641</v>
      </c>
      <c r="E243" s="87" t="s">
        <v>353</v>
      </c>
      <c r="F243" s="127">
        <v>10</v>
      </c>
      <c r="G243" s="13"/>
      <c r="H243" s="55">
        <f t="shared" si="13"/>
        <v>0</v>
      </c>
      <c r="I243" s="13"/>
      <c r="J243" s="52">
        <f t="shared" si="14"/>
        <v>0</v>
      </c>
    </row>
    <row r="244" spans="1:10" ht="22.5" x14ac:dyDescent="0.2">
      <c r="A244" s="2"/>
      <c r="B244" s="79">
        <v>212</v>
      </c>
      <c r="C244" s="79" t="s">
        <v>2816</v>
      </c>
      <c r="D244" s="86" t="s">
        <v>2817</v>
      </c>
      <c r="E244" s="87" t="s">
        <v>353</v>
      </c>
      <c r="F244" s="127">
        <v>1</v>
      </c>
      <c r="G244" s="13"/>
      <c r="H244" s="55">
        <f t="shared" si="13"/>
        <v>0</v>
      </c>
      <c r="I244" s="13"/>
      <c r="J244" s="52">
        <f t="shared" si="14"/>
        <v>0</v>
      </c>
    </row>
    <row r="245" spans="1:10" ht="22.5" x14ac:dyDescent="0.2">
      <c r="A245" s="2"/>
      <c r="B245" s="79">
        <v>213</v>
      </c>
      <c r="C245" s="79" t="s">
        <v>2816</v>
      </c>
      <c r="D245" s="86" t="s">
        <v>2818</v>
      </c>
      <c r="E245" s="87" t="s">
        <v>353</v>
      </c>
      <c r="F245" s="127">
        <v>2</v>
      </c>
      <c r="G245" s="13"/>
      <c r="H245" s="55">
        <f t="shared" si="13"/>
        <v>0</v>
      </c>
      <c r="I245" s="13"/>
      <c r="J245" s="52">
        <f t="shared" si="14"/>
        <v>0</v>
      </c>
    </row>
    <row r="246" spans="1:10" ht="22.5" x14ac:dyDescent="0.2">
      <c r="A246" s="2"/>
      <c r="B246" s="79">
        <v>214</v>
      </c>
      <c r="C246" s="79" t="s">
        <v>2819</v>
      </c>
      <c r="D246" s="86" t="s">
        <v>2820</v>
      </c>
      <c r="E246" s="87" t="s">
        <v>353</v>
      </c>
      <c r="F246" s="127">
        <v>1</v>
      </c>
      <c r="G246" s="13"/>
      <c r="H246" s="55">
        <f t="shared" si="13"/>
        <v>0</v>
      </c>
      <c r="I246" s="13"/>
      <c r="J246" s="52">
        <f t="shared" si="14"/>
        <v>0</v>
      </c>
    </row>
    <row r="247" spans="1:10" ht="22.5" x14ac:dyDescent="0.2">
      <c r="A247" s="2"/>
      <c r="B247" s="79">
        <v>215</v>
      </c>
      <c r="C247" s="79" t="s">
        <v>2821</v>
      </c>
      <c r="D247" s="86" t="s">
        <v>2822</v>
      </c>
      <c r="E247" s="87" t="s">
        <v>358</v>
      </c>
      <c r="F247" s="127">
        <v>64.239999999999995</v>
      </c>
      <c r="G247" s="13"/>
      <c r="H247" s="55">
        <f t="shared" si="13"/>
        <v>0</v>
      </c>
      <c r="I247" s="13"/>
      <c r="J247" s="52">
        <f t="shared" si="14"/>
        <v>0</v>
      </c>
    </row>
    <row r="248" spans="1:10" ht="22.5" x14ac:dyDescent="0.2">
      <c r="A248" s="2"/>
      <c r="B248" s="79">
        <v>216</v>
      </c>
      <c r="C248" s="79" t="s">
        <v>2647</v>
      </c>
      <c r="D248" s="86" t="s">
        <v>2823</v>
      </c>
      <c r="E248" s="87" t="s">
        <v>358</v>
      </c>
      <c r="F248" s="127">
        <v>8.3209999999999997</v>
      </c>
      <c r="G248" s="13"/>
      <c r="H248" s="55">
        <f t="shared" si="13"/>
        <v>0</v>
      </c>
      <c r="I248" s="13"/>
      <c r="J248" s="52">
        <f t="shared" si="14"/>
        <v>0</v>
      </c>
    </row>
    <row r="249" spans="1:10" ht="22.5" x14ac:dyDescent="0.2">
      <c r="A249" s="2"/>
      <c r="B249" s="79">
        <v>217</v>
      </c>
      <c r="C249" s="79" t="s">
        <v>2647</v>
      </c>
      <c r="D249" s="86" t="s">
        <v>2824</v>
      </c>
      <c r="E249" s="87" t="s">
        <v>358</v>
      </c>
      <c r="F249" s="127">
        <v>0.628</v>
      </c>
      <c r="G249" s="13"/>
      <c r="H249" s="55">
        <f t="shared" si="13"/>
        <v>0</v>
      </c>
      <c r="I249" s="13"/>
      <c r="J249" s="52">
        <f t="shared" si="14"/>
        <v>0</v>
      </c>
    </row>
    <row r="250" spans="1:10" ht="22.5" x14ac:dyDescent="0.2">
      <c r="A250" s="2"/>
      <c r="B250" s="79">
        <v>218</v>
      </c>
      <c r="C250" s="79" t="s">
        <v>2649</v>
      </c>
      <c r="D250" s="86" t="s">
        <v>2650</v>
      </c>
      <c r="E250" s="87" t="s">
        <v>358</v>
      </c>
      <c r="F250" s="127">
        <v>0.95499999999999996</v>
      </c>
      <c r="G250" s="13"/>
      <c r="H250" s="55">
        <f t="shared" si="13"/>
        <v>0</v>
      </c>
      <c r="I250" s="13"/>
      <c r="J250" s="52">
        <f t="shared" si="14"/>
        <v>0</v>
      </c>
    </row>
    <row r="251" spans="1:10" ht="22.5" x14ac:dyDescent="0.2">
      <c r="A251" s="2"/>
      <c r="B251" s="79">
        <v>219</v>
      </c>
      <c r="C251" s="79" t="s">
        <v>2649</v>
      </c>
      <c r="D251" s="86" t="s">
        <v>2651</v>
      </c>
      <c r="E251" s="87" t="s">
        <v>358</v>
      </c>
      <c r="F251" s="127">
        <v>8.2430000000000003</v>
      </c>
      <c r="G251" s="13"/>
      <c r="H251" s="55">
        <f t="shared" si="13"/>
        <v>0</v>
      </c>
      <c r="I251" s="13"/>
      <c r="J251" s="52">
        <f t="shared" si="14"/>
        <v>0</v>
      </c>
    </row>
    <row r="252" spans="1:10" ht="22.5" x14ac:dyDescent="0.2">
      <c r="A252" s="2"/>
      <c r="B252" s="79">
        <v>220</v>
      </c>
      <c r="C252" s="79" t="s">
        <v>2649</v>
      </c>
      <c r="D252" s="86" t="s">
        <v>2652</v>
      </c>
      <c r="E252" s="87" t="s">
        <v>411</v>
      </c>
      <c r="F252" s="127">
        <v>8</v>
      </c>
      <c r="G252" s="13"/>
      <c r="H252" s="55">
        <f t="shared" si="13"/>
        <v>0</v>
      </c>
      <c r="I252" s="13"/>
      <c r="J252" s="52">
        <f t="shared" si="14"/>
        <v>0</v>
      </c>
    </row>
    <row r="253" spans="1:10" ht="33.75" x14ac:dyDescent="0.2">
      <c r="A253" s="2"/>
      <c r="B253" s="79">
        <v>221</v>
      </c>
      <c r="C253" s="79" t="s">
        <v>2653</v>
      </c>
      <c r="D253" s="86" t="s">
        <v>2654</v>
      </c>
      <c r="E253" s="87" t="s">
        <v>358</v>
      </c>
      <c r="F253" s="127">
        <v>82.387</v>
      </c>
      <c r="G253" s="13"/>
      <c r="H253" s="55">
        <f t="shared" si="13"/>
        <v>0</v>
      </c>
      <c r="I253" s="13"/>
      <c r="J253" s="52">
        <f t="shared" si="14"/>
        <v>0</v>
      </c>
    </row>
    <row r="254" spans="1:10" x14ac:dyDescent="0.2">
      <c r="A254" s="2"/>
      <c r="B254" s="198"/>
      <c r="C254" s="198"/>
      <c r="D254" s="199" t="s">
        <v>2825</v>
      </c>
      <c r="E254" s="198"/>
      <c r="F254" s="200"/>
      <c r="G254" s="158"/>
      <c r="H254" s="52">
        <f>H255+H261+H278+H282+H292+H296+H310+H315+H324+H336+H342+H358+H364+H372+H377+H390+H446+H458</f>
        <v>0</v>
      </c>
      <c r="I254" s="13"/>
      <c r="J254" s="52">
        <f t="shared" ref="J254:J257" si="15">H254+I254</f>
        <v>0</v>
      </c>
    </row>
    <row r="255" spans="1:10" x14ac:dyDescent="0.2">
      <c r="A255" s="2"/>
      <c r="B255" s="81"/>
      <c r="C255" s="81"/>
      <c r="D255" s="85" t="s">
        <v>2826</v>
      </c>
      <c r="E255" s="81"/>
      <c r="F255" s="175"/>
      <c r="G255" s="158"/>
      <c r="H255" s="52">
        <f>H256+H259+H260</f>
        <v>0</v>
      </c>
      <c r="I255" s="13"/>
      <c r="J255" s="52">
        <f t="shared" si="15"/>
        <v>0</v>
      </c>
    </row>
    <row r="256" spans="1:10" ht="33.75" x14ac:dyDescent="0.2">
      <c r="A256" s="2"/>
      <c r="B256" s="79">
        <v>222</v>
      </c>
      <c r="C256" s="79" t="s">
        <v>2827</v>
      </c>
      <c r="D256" s="86" t="s">
        <v>1612</v>
      </c>
      <c r="E256" s="87" t="s">
        <v>438</v>
      </c>
      <c r="F256" s="127">
        <v>552.98299999999995</v>
      </c>
      <c r="G256" s="202"/>
      <c r="H256" s="52">
        <f>H257+H258</f>
        <v>0</v>
      </c>
      <c r="I256" s="13"/>
      <c r="J256" s="52">
        <f t="shared" si="15"/>
        <v>0</v>
      </c>
    </row>
    <row r="257" spans="1:10" ht="33.75" x14ac:dyDescent="0.2">
      <c r="A257" s="2"/>
      <c r="B257" s="80" t="s">
        <v>2828</v>
      </c>
      <c r="C257" s="80" t="s">
        <v>2829</v>
      </c>
      <c r="D257" s="205" t="s">
        <v>1614</v>
      </c>
      <c r="E257" s="206" t="s">
        <v>438</v>
      </c>
      <c r="F257" s="207">
        <v>552.98299999999995</v>
      </c>
      <c r="G257" s="12"/>
      <c r="H257" s="52">
        <f>F257*G257</f>
        <v>0</v>
      </c>
      <c r="I257" s="13"/>
      <c r="J257" s="52">
        <f t="shared" si="15"/>
        <v>0</v>
      </c>
    </row>
    <row r="258" spans="1:10" ht="45" x14ac:dyDescent="0.2">
      <c r="A258" s="2"/>
      <c r="B258" s="80" t="s">
        <v>2830</v>
      </c>
      <c r="C258" s="80" t="s">
        <v>2831</v>
      </c>
      <c r="D258" s="205" t="s">
        <v>2832</v>
      </c>
      <c r="E258" s="206" t="s">
        <v>438</v>
      </c>
      <c r="F258" s="207">
        <v>552.98299999999995</v>
      </c>
      <c r="G258" s="13"/>
      <c r="H258" s="52">
        <f>F258*G258*38</f>
        <v>0</v>
      </c>
      <c r="I258" s="13"/>
      <c r="J258" s="52"/>
    </row>
    <row r="259" spans="1:10" ht="45" x14ac:dyDescent="0.2">
      <c r="A259" s="2"/>
      <c r="B259" s="79">
        <v>223</v>
      </c>
      <c r="C259" s="79" t="s">
        <v>1840</v>
      </c>
      <c r="D259" s="86" t="s">
        <v>1617</v>
      </c>
      <c r="E259" s="87" t="s">
        <v>1139</v>
      </c>
      <c r="F259" s="127">
        <v>884.77300000000002</v>
      </c>
      <c r="G259" s="13"/>
      <c r="H259" s="52">
        <f>F259*G259</f>
        <v>0</v>
      </c>
      <c r="I259" s="13"/>
      <c r="J259" s="52">
        <f t="shared" ref="J259" si="16">H259+I259</f>
        <v>0</v>
      </c>
    </row>
    <row r="260" spans="1:10" ht="22.5" x14ac:dyDescent="0.2">
      <c r="A260" s="2"/>
      <c r="B260" s="79">
        <v>224</v>
      </c>
      <c r="C260" s="79" t="s">
        <v>2833</v>
      </c>
      <c r="D260" s="86" t="s">
        <v>1119</v>
      </c>
      <c r="E260" s="87" t="s">
        <v>438</v>
      </c>
      <c r="F260" s="127">
        <v>164.072</v>
      </c>
      <c r="G260" s="13"/>
      <c r="H260" s="52">
        <f>F260*G260</f>
        <v>0</v>
      </c>
      <c r="I260" s="13"/>
      <c r="J260" s="52">
        <f t="shared" ref="J260" si="17">H260+I260</f>
        <v>0</v>
      </c>
    </row>
    <row r="261" spans="1:10" x14ac:dyDescent="0.2">
      <c r="A261" s="2"/>
      <c r="B261" s="81"/>
      <c r="C261" s="81"/>
      <c r="D261" s="85" t="s">
        <v>2834</v>
      </c>
      <c r="E261" s="81"/>
      <c r="F261" s="175"/>
      <c r="G261" s="158"/>
      <c r="H261" s="52">
        <f>H262+H263+H266+H269+H273+H277</f>
        <v>0</v>
      </c>
      <c r="I261" s="13"/>
      <c r="J261" s="52"/>
    </row>
    <row r="262" spans="1:10" ht="22.5" x14ac:dyDescent="0.2">
      <c r="A262" s="2"/>
      <c r="B262" s="79">
        <v>225</v>
      </c>
      <c r="C262" s="79" t="s">
        <v>2835</v>
      </c>
      <c r="D262" s="86" t="s">
        <v>2836</v>
      </c>
      <c r="E262" s="87" t="s">
        <v>438</v>
      </c>
      <c r="F262" s="127">
        <v>16.893000000000001</v>
      </c>
      <c r="G262" s="13"/>
      <c r="H262" s="52">
        <f>F262*G262</f>
        <v>0</v>
      </c>
      <c r="I262" s="13"/>
      <c r="J262" s="52">
        <f t="shared" ref="J262:J265" si="18">H262+I262</f>
        <v>0</v>
      </c>
    </row>
    <row r="263" spans="1:10" ht="22.5" x14ac:dyDescent="0.2">
      <c r="A263" s="2"/>
      <c r="B263" s="79">
        <v>226</v>
      </c>
      <c r="C263" s="79" t="s">
        <v>2837</v>
      </c>
      <c r="D263" s="86" t="s">
        <v>2838</v>
      </c>
      <c r="E263" s="87" t="s">
        <v>438</v>
      </c>
      <c r="F263" s="127">
        <v>75.08</v>
      </c>
      <c r="G263" s="202"/>
      <c r="H263" s="52">
        <f>H264+H265</f>
        <v>0</v>
      </c>
      <c r="I263" s="13"/>
      <c r="J263" s="52">
        <f t="shared" si="18"/>
        <v>0</v>
      </c>
    </row>
    <row r="264" spans="1:10" ht="33.75" x14ac:dyDescent="0.2">
      <c r="A264" s="2"/>
      <c r="B264" s="80" t="s">
        <v>2839</v>
      </c>
      <c r="C264" s="80" t="s">
        <v>2840</v>
      </c>
      <c r="D264" s="205" t="s">
        <v>2841</v>
      </c>
      <c r="E264" s="206" t="s">
        <v>438</v>
      </c>
      <c r="F264" s="207">
        <v>75.08</v>
      </c>
      <c r="G264" s="12"/>
      <c r="H264" s="52">
        <f>F264*G264</f>
        <v>0</v>
      </c>
      <c r="I264" s="13"/>
      <c r="J264" s="52">
        <f t="shared" si="18"/>
        <v>0</v>
      </c>
    </row>
    <row r="265" spans="1:10" ht="22.5" x14ac:dyDescent="0.2">
      <c r="A265" s="2"/>
      <c r="B265" s="80" t="s">
        <v>2842</v>
      </c>
      <c r="C265" s="80" t="s">
        <v>1840</v>
      </c>
      <c r="D265" s="205" t="s">
        <v>2843</v>
      </c>
      <c r="E265" s="206" t="s">
        <v>1151</v>
      </c>
      <c r="F265" s="207">
        <v>10300.976000000001</v>
      </c>
      <c r="G265" s="13"/>
      <c r="H265" s="52">
        <f>F265*G265</f>
        <v>0</v>
      </c>
      <c r="I265" s="13"/>
      <c r="J265" s="52">
        <f t="shared" si="18"/>
        <v>0</v>
      </c>
    </row>
    <row r="266" spans="1:10" ht="22.5" x14ac:dyDescent="0.2">
      <c r="A266" s="2"/>
      <c r="B266" s="79">
        <v>227</v>
      </c>
      <c r="C266" s="79" t="s">
        <v>2844</v>
      </c>
      <c r="D266" s="86" t="s">
        <v>1630</v>
      </c>
      <c r="E266" s="87" t="s">
        <v>438</v>
      </c>
      <c r="F266" s="127">
        <v>7.5919999999999996</v>
      </c>
      <c r="G266" s="202"/>
      <c r="H266" s="52">
        <f>H267+H268</f>
        <v>0</v>
      </c>
      <c r="I266" s="13"/>
      <c r="J266" s="52">
        <f t="shared" ref="J266:J268" si="19">H266+I266</f>
        <v>0</v>
      </c>
    </row>
    <row r="267" spans="1:10" ht="33.75" x14ac:dyDescent="0.2">
      <c r="A267" s="2"/>
      <c r="B267" s="80" t="s">
        <v>2845</v>
      </c>
      <c r="C267" s="80" t="s">
        <v>2846</v>
      </c>
      <c r="D267" s="205" t="s">
        <v>2847</v>
      </c>
      <c r="E267" s="206" t="s">
        <v>438</v>
      </c>
      <c r="F267" s="207">
        <v>7.5919999999999996</v>
      </c>
      <c r="G267" s="12"/>
      <c r="H267" s="52">
        <f>F267*G267</f>
        <v>0</v>
      </c>
      <c r="I267" s="13"/>
      <c r="J267" s="52">
        <f t="shared" si="19"/>
        <v>0</v>
      </c>
    </row>
    <row r="268" spans="1:10" ht="22.5" x14ac:dyDescent="0.2">
      <c r="A268" s="2"/>
      <c r="B268" s="80" t="s">
        <v>2848</v>
      </c>
      <c r="C268" s="80" t="s">
        <v>1840</v>
      </c>
      <c r="D268" s="205" t="s">
        <v>1625</v>
      </c>
      <c r="E268" s="206" t="s">
        <v>1151</v>
      </c>
      <c r="F268" s="207">
        <v>698.46400000000006</v>
      </c>
      <c r="G268" s="13"/>
      <c r="H268" s="52">
        <f>F268*G268</f>
        <v>0</v>
      </c>
      <c r="I268" s="13"/>
      <c r="J268" s="52">
        <f t="shared" si="19"/>
        <v>0</v>
      </c>
    </row>
    <row r="269" spans="1:10" ht="33.75" x14ac:dyDescent="0.2">
      <c r="A269" s="2"/>
      <c r="B269" s="79">
        <v>228</v>
      </c>
      <c r="C269" s="79" t="s">
        <v>2849</v>
      </c>
      <c r="D269" s="86" t="s">
        <v>2850</v>
      </c>
      <c r="E269" s="87" t="s">
        <v>358</v>
      </c>
      <c r="F269" s="127">
        <v>72</v>
      </c>
      <c r="G269" s="202"/>
      <c r="H269" s="52">
        <f>H270+H271+H272</f>
        <v>0</v>
      </c>
      <c r="I269" s="13"/>
      <c r="J269" s="52">
        <f t="shared" ref="J269:J271" si="20">H269+I269</f>
        <v>0</v>
      </c>
    </row>
    <row r="270" spans="1:10" ht="33.75" x14ac:dyDescent="0.2">
      <c r="A270" s="2"/>
      <c r="B270" s="80" t="s">
        <v>2851</v>
      </c>
      <c r="C270" s="80" t="s">
        <v>2852</v>
      </c>
      <c r="D270" s="205" t="s">
        <v>1638</v>
      </c>
      <c r="E270" s="206" t="s">
        <v>358</v>
      </c>
      <c r="F270" s="207">
        <v>72</v>
      </c>
      <c r="G270" s="12"/>
      <c r="H270" s="52">
        <f>F270*G270</f>
        <v>0</v>
      </c>
      <c r="I270" s="13"/>
      <c r="J270" s="52">
        <f t="shared" si="20"/>
        <v>0</v>
      </c>
    </row>
    <row r="271" spans="1:10" ht="45" x14ac:dyDescent="0.2">
      <c r="A271" s="2"/>
      <c r="B271" s="80" t="s">
        <v>2853</v>
      </c>
      <c r="C271" s="80" t="s">
        <v>2854</v>
      </c>
      <c r="D271" s="205" t="s">
        <v>2855</v>
      </c>
      <c r="E271" s="206" t="s">
        <v>358</v>
      </c>
      <c r="F271" s="207">
        <v>72</v>
      </c>
      <c r="G271" s="13"/>
      <c r="H271" s="52">
        <f>F271*G271*10</f>
        <v>0</v>
      </c>
      <c r="I271" s="13"/>
      <c r="J271" s="52">
        <f t="shared" si="20"/>
        <v>0</v>
      </c>
    </row>
    <row r="272" spans="1:10" ht="22.5" x14ac:dyDescent="0.2">
      <c r="A272" s="2"/>
      <c r="B272" s="80" t="s">
        <v>2856</v>
      </c>
      <c r="C272" s="80" t="s">
        <v>1840</v>
      </c>
      <c r="D272" s="205" t="s">
        <v>1150</v>
      </c>
      <c r="E272" s="206" t="s">
        <v>1151</v>
      </c>
      <c r="F272" s="207">
        <v>14400</v>
      </c>
      <c r="G272" s="12"/>
      <c r="H272" s="52">
        <f>F272*G272</f>
        <v>0</v>
      </c>
      <c r="I272" s="13"/>
      <c r="J272" s="52">
        <f t="shared" ref="J272:J275" si="21">H272+I272</f>
        <v>0</v>
      </c>
    </row>
    <row r="273" spans="1:10" ht="33.75" x14ac:dyDescent="0.2">
      <c r="A273" s="2"/>
      <c r="B273" s="79">
        <v>229</v>
      </c>
      <c r="C273" s="79" t="s">
        <v>2849</v>
      </c>
      <c r="D273" s="86" t="s">
        <v>2857</v>
      </c>
      <c r="E273" s="87" t="s">
        <v>358</v>
      </c>
      <c r="F273" s="127">
        <v>53.271999999999998</v>
      </c>
      <c r="G273" s="202"/>
      <c r="H273" s="52">
        <f>H274+H275+H276</f>
        <v>0</v>
      </c>
      <c r="I273" s="13"/>
      <c r="J273" s="52">
        <f t="shared" si="21"/>
        <v>0</v>
      </c>
    </row>
    <row r="274" spans="1:10" ht="33.75" x14ac:dyDescent="0.2">
      <c r="A274" s="2"/>
      <c r="B274" s="80" t="s">
        <v>2858</v>
      </c>
      <c r="C274" s="80" t="s">
        <v>2852</v>
      </c>
      <c r="D274" s="205" t="s">
        <v>1638</v>
      </c>
      <c r="E274" s="206" t="s">
        <v>358</v>
      </c>
      <c r="F274" s="207">
        <v>53.271999999999998</v>
      </c>
      <c r="G274" s="12"/>
      <c r="H274" s="52">
        <f>F274*G274</f>
        <v>0</v>
      </c>
      <c r="I274" s="13"/>
      <c r="J274" s="52">
        <f t="shared" si="21"/>
        <v>0</v>
      </c>
    </row>
    <row r="275" spans="1:10" ht="45" x14ac:dyDescent="0.2">
      <c r="A275" s="2"/>
      <c r="B275" s="80" t="s">
        <v>2859</v>
      </c>
      <c r="C275" s="80" t="s">
        <v>2854</v>
      </c>
      <c r="D275" s="205" t="s">
        <v>2860</v>
      </c>
      <c r="E275" s="206" t="s">
        <v>358</v>
      </c>
      <c r="F275" s="207">
        <v>53.271999999999998</v>
      </c>
      <c r="G275" s="13"/>
      <c r="H275" s="52">
        <f>F275*G275*20</f>
        <v>0</v>
      </c>
      <c r="I275" s="13"/>
      <c r="J275" s="52">
        <f t="shared" si="21"/>
        <v>0</v>
      </c>
    </row>
    <row r="276" spans="1:10" ht="22.5" x14ac:dyDescent="0.2">
      <c r="A276" s="2"/>
      <c r="B276" s="80" t="s">
        <v>2861</v>
      </c>
      <c r="C276" s="80" t="s">
        <v>1840</v>
      </c>
      <c r="D276" s="205" t="s">
        <v>1150</v>
      </c>
      <c r="E276" s="206" t="s">
        <v>1151</v>
      </c>
      <c r="F276" s="207">
        <v>10654.4</v>
      </c>
      <c r="G276" s="12"/>
      <c r="H276" s="52">
        <f>F276*G276</f>
        <v>0</v>
      </c>
      <c r="I276" s="13"/>
      <c r="J276" s="52">
        <f t="shared" ref="J276" si="22">H276+I276</f>
        <v>0</v>
      </c>
    </row>
    <row r="277" spans="1:10" ht="22.5" x14ac:dyDescent="0.2">
      <c r="A277" s="2"/>
      <c r="B277" s="79">
        <v>230</v>
      </c>
      <c r="C277" s="79" t="s">
        <v>2674</v>
      </c>
      <c r="D277" s="86" t="s">
        <v>1632</v>
      </c>
      <c r="E277" s="87" t="s">
        <v>1139</v>
      </c>
      <c r="F277" s="127">
        <v>7.9409999999999998</v>
      </c>
      <c r="G277" s="13"/>
      <c r="H277" s="52">
        <f>F277*G277</f>
        <v>0</v>
      </c>
      <c r="I277" s="13"/>
      <c r="J277" s="52">
        <f t="shared" ref="J277" si="23">H277+I277</f>
        <v>0</v>
      </c>
    </row>
    <row r="278" spans="1:10" x14ac:dyDescent="0.2">
      <c r="A278" s="2"/>
      <c r="B278" s="81"/>
      <c r="C278" s="81"/>
      <c r="D278" s="85" t="s">
        <v>2862</v>
      </c>
      <c r="E278" s="81"/>
      <c r="F278" s="175"/>
      <c r="G278" s="158"/>
      <c r="H278" s="52">
        <f>H279+H280+H281</f>
        <v>0</v>
      </c>
      <c r="I278" s="13"/>
      <c r="J278" s="52"/>
    </row>
    <row r="279" spans="1:10" ht="22.5" x14ac:dyDescent="0.2">
      <c r="A279" s="2"/>
      <c r="B279" s="79">
        <v>231</v>
      </c>
      <c r="C279" s="79" t="s">
        <v>2863</v>
      </c>
      <c r="D279" s="86" t="s">
        <v>2864</v>
      </c>
      <c r="E279" s="87" t="s">
        <v>438</v>
      </c>
      <c r="F279" s="127">
        <v>112.1</v>
      </c>
      <c r="G279" s="13"/>
      <c r="H279" s="52">
        <f>F279*G279</f>
        <v>0</v>
      </c>
      <c r="I279" s="13"/>
      <c r="J279" s="52">
        <f t="shared" ref="J279:J281" si="24">H279+I279</f>
        <v>0</v>
      </c>
    </row>
    <row r="280" spans="1:10" ht="22.5" x14ac:dyDescent="0.2">
      <c r="A280" s="2"/>
      <c r="B280" s="79">
        <v>232</v>
      </c>
      <c r="C280" s="79" t="s">
        <v>2835</v>
      </c>
      <c r="D280" s="86" t="s">
        <v>2865</v>
      </c>
      <c r="E280" s="87" t="s">
        <v>438</v>
      </c>
      <c r="F280" s="127">
        <v>56.05</v>
      </c>
      <c r="G280" s="13"/>
      <c r="H280" s="52">
        <f>F280*G280</f>
        <v>0</v>
      </c>
      <c r="I280" s="13"/>
      <c r="J280" s="52">
        <f t="shared" si="24"/>
        <v>0</v>
      </c>
    </row>
    <row r="281" spans="1:10" ht="22.5" x14ac:dyDescent="0.2">
      <c r="A281" s="2"/>
      <c r="B281" s="79">
        <v>233</v>
      </c>
      <c r="C281" s="79" t="s">
        <v>2866</v>
      </c>
      <c r="D281" s="86" t="s">
        <v>2867</v>
      </c>
      <c r="E281" s="87" t="s">
        <v>358</v>
      </c>
      <c r="F281" s="127">
        <v>373.66800000000001</v>
      </c>
      <c r="G281" s="13"/>
      <c r="H281" s="52">
        <f>F281*G281*2</f>
        <v>0</v>
      </c>
      <c r="I281" s="13"/>
      <c r="J281" s="52">
        <f t="shared" si="24"/>
        <v>0</v>
      </c>
    </row>
    <row r="282" spans="1:10" x14ac:dyDescent="0.2">
      <c r="A282" s="2"/>
      <c r="B282" s="81"/>
      <c r="C282" s="81"/>
      <c r="D282" s="85" t="s">
        <v>2868</v>
      </c>
      <c r="E282" s="81"/>
      <c r="F282" s="175"/>
      <c r="G282" s="201"/>
      <c r="H282" s="52">
        <f>H283+H287+H291</f>
        <v>0</v>
      </c>
      <c r="I282" s="13"/>
      <c r="J282" s="52">
        <f t="shared" ref="J282:J284" si="25">H282+I282</f>
        <v>0</v>
      </c>
    </row>
    <row r="283" spans="1:10" ht="33.75" x14ac:dyDescent="0.2">
      <c r="A283" s="2"/>
      <c r="B283" s="79">
        <v>234</v>
      </c>
      <c r="C283" s="79" t="s">
        <v>2849</v>
      </c>
      <c r="D283" s="86" t="s">
        <v>2869</v>
      </c>
      <c r="E283" s="87" t="s">
        <v>358</v>
      </c>
      <c r="F283" s="88">
        <v>355.7</v>
      </c>
      <c r="G283" s="202"/>
      <c r="H283" s="52">
        <f>H284+H285+H286</f>
        <v>0</v>
      </c>
      <c r="I283" s="13"/>
      <c r="J283" s="52">
        <f t="shared" si="25"/>
        <v>0</v>
      </c>
    </row>
    <row r="284" spans="1:10" ht="33.75" x14ac:dyDescent="0.2">
      <c r="A284" s="2"/>
      <c r="B284" s="80" t="s">
        <v>2870</v>
      </c>
      <c r="C284" s="80" t="s">
        <v>2852</v>
      </c>
      <c r="D284" s="205" t="s">
        <v>2871</v>
      </c>
      <c r="E284" s="206" t="s">
        <v>358</v>
      </c>
      <c r="F284" s="207">
        <v>355.7</v>
      </c>
      <c r="G284" s="12"/>
      <c r="H284" s="52">
        <f>F284*G284</f>
        <v>0</v>
      </c>
      <c r="I284" s="13"/>
      <c r="J284" s="52">
        <f t="shared" si="25"/>
        <v>0</v>
      </c>
    </row>
    <row r="285" spans="1:10" ht="45" x14ac:dyDescent="0.2">
      <c r="A285" s="2"/>
      <c r="B285" s="80" t="s">
        <v>2872</v>
      </c>
      <c r="C285" s="80" t="s">
        <v>2854</v>
      </c>
      <c r="D285" s="205" t="s">
        <v>2873</v>
      </c>
      <c r="E285" s="206" t="s">
        <v>358</v>
      </c>
      <c r="F285" s="207">
        <v>355.7</v>
      </c>
      <c r="G285" s="13"/>
      <c r="H285" s="52">
        <f>F285*G285*10</f>
        <v>0</v>
      </c>
      <c r="I285" s="13"/>
      <c r="J285" s="52"/>
    </row>
    <row r="286" spans="1:10" ht="22.5" x14ac:dyDescent="0.2">
      <c r="A286" s="2"/>
      <c r="B286" s="80" t="s">
        <v>2874</v>
      </c>
      <c r="C286" s="80" t="s">
        <v>1840</v>
      </c>
      <c r="D286" s="205" t="s">
        <v>1150</v>
      </c>
      <c r="E286" s="206" t="s">
        <v>1151</v>
      </c>
      <c r="F286" s="207">
        <v>71140</v>
      </c>
      <c r="G286" s="13"/>
      <c r="H286" s="52">
        <f>F286*G286</f>
        <v>0</v>
      </c>
      <c r="I286" s="13"/>
      <c r="J286" s="52">
        <f t="shared" ref="J286:J288" si="26">H286+I286</f>
        <v>0</v>
      </c>
    </row>
    <row r="287" spans="1:10" ht="33.75" x14ac:dyDescent="0.2">
      <c r="A287" s="2"/>
      <c r="B287" s="79">
        <v>235</v>
      </c>
      <c r="C287" s="79" t="s">
        <v>2849</v>
      </c>
      <c r="D287" s="86" t="s">
        <v>2875</v>
      </c>
      <c r="E287" s="87" t="s">
        <v>358</v>
      </c>
      <c r="F287" s="127">
        <v>9.1</v>
      </c>
      <c r="G287" s="202"/>
      <c r="H287" s="52">
        <f>H288+H289+H290</f>
        <v>0</v>
      </c>
      <c r="I287" s="13"/>
      <c r="J287" s="52">
        <f t="shared" si="26"/>
        <v>0</v>
      </c>
    </row>
    <row r="288" spans="1:10" ht="33.75" x14ac:dyDescent="0.2">
      <c r="A288" s="2"/>
      <c r="B288" s="80" t="s">
        <v>2876</v>
      </c>
      <c r="C288" s="80" t="s">
        <v>2852</v>
      </c>
      <c r="D288" s="205" t="s">
        <v>2871</v>
      </c>
      <c r="E288" s="206" t="s">
        <v>358</v>
      </c>
      <c r="F288" s="207">
        <v>9.1</v>
      </c>
      <c r="G288" s="12"/>
      <c r="H288" s="52">
        <f>F288*G288</f>
        <v>0</v>
      </c>
      <c r="I288" s="13"/>
      <c r="J288" s="52">
        <f t="shared" si="26"/>
        <v>0</v>
      </c>
    </row>
    <row r="289" spans="1:10" ht="45" x14ac:dyDescent="0.2">
      <c r="A289" s="2"/>
      <c r="B289" s="80" t="s">
        <v>2877</v>
      </c>
      <c r="C289" s="80" t="s">
        <v>2854</v>
      </c>
      <c r="D289" s="205" t="s">
        <v>2878</v>
      </c>
      <c r="E289" s="206" t="s">
        <v>358</v>
      </c>
      <c r="F289" s="207">
        <v>9.1</v>
      </c>
      <c r="G289" s="13"/>
      <c r="H289" s="52">
        <f>F289*G289*20</f>
        <v>0</v>
      </c>
      <c r="I289" s="13"/>
      <c r="J289" s="52"/>
    </row>
    <row r="290" spans="1:10" ht="22.5" x14ac:dyDescent="0.2">
      <c r="A290" s="2"/>
      <c r="B290" s="80" t="s">
        <v>2879</v>
      </c>
      <c r="C290" s="80" t="s">
        <v>1840</v>
      </c>
      <c r="D290" s="205" t="s">
        <v>1150</v>
      </c>
      <c r="E290" s="206" t="s">
        <v>1151</v>
      </c>
      <c r="F290" s="207">
        <v>1820</v>
      </c>
      <c r="G290" s="12"/>
      <c r="H290" s="52">
        <f>F290*G290</f>
        <v>0</v>
      </c>
      <c r="I290" s="13"/>
      <c r="J290" s="52">
        <f t="shared" ref="J290" si="27">H290+I290</f>
        <v>0</v>
      </c>
    </row>
    <row r="291" spans="1:10" ht="22.5" x14ac:dyDescent="0.2">
      <c r="A291" s="2"/>
      <c r="B291" s="79">
        <v>236</v>
      </c>
      <c r="C291" s="79" t="s">
        <v>2674</v>
      </c>
      <c r="D291" s="86" t="s">
        <v>2880</v>
      </c>
      <c r="E291" s="87" t="s">
        <v>1139</v>
      </c>
      <c r="F291" s="127">
        <v>9.3170000000000002</v>
      </c>
      <c r="G291" s="13"/>
      <c r="H291" s="52">
        <f>F291*G291</f>
        <v>0</v>
      </c>
      <c r="I291" s="13"/>
      <c r="J291" s="52">
        <f t="shared" ref="J291" si="28">H291+I291</f>
        <v>0</v>
      </c>
    </row>
    <row r="292" spans="1:10" x14ac:dyDescent="0.2">
      <c r="A292" s="2"/>
      <c r="B292" s="81"/>
      <c r="C292" s="81"/>
      <c r="D292" s="85" t="s">
        <v>2881</v>
      </c>
      <c r="E292" s="81"/>
      <c r="F292" s="175"/>
      <c r="G292" s="158"/>
      <c r="H292" s="52">
        <f>H293</f>
        <v>0</v>
      </c>
      <c r="I292" s="13"/>
      <c r="J292" s="52"/>
    </row>
    <row r="293" spans="1:10" ht="22.5" x14ac:dyDescent="0.2">
      <c r="A293" s="2"/>
      <c r="B293" s="79">
        <v>237</v>
      </c>
      <c r="C293" s="79" t="s">
        <v>2882</v>
      </c>
      <c r="D293" s="86" t="s">
        <v>2883</v>
      </c>
      <c r="E293" s="87" t="s">
        <v>438</v>
      </c>
      <c r="F293" s="127">
        <v>7.2590000000000003</v>
      </c>
      <c r="G293" s="202"/>
      <c r="H293" s="52">
        <f>H294+H295</f>
        <v>0</v>
      </c>
      <c r="I293" s="13"/>
      <c r="J293" s="52">
        <f t="shared" ref="J293:J295" si="29">H293+I293</f>
        <v>0</v>
      </c>
    </row>
    <row r="294" spans="1:10" ht="45" x14ac:dyDescent="0.2">
      <c r="A294" s="2"/>
      <c r="B294" s="80" t="s">
        <v>919</v>
      </c>
      <c r="C294" s="80" t="s">
        <v>2884</v>
      </c>
      <c r="D294" s="205" t="s">
        <v>2885</v>
      </c>
      <c r="E294" s="206" t="s">
        <v>438</v>
      </c>
      <c r="F294" s="207">
        <v>7.2590000000000003</v>
      </c>
      <c r="G294" s="13"/>
      <c r="H294" s="52">
        <f>F294*G294</f>
        <v>0</v>
      </c>
      <c r="I294" s="13"/>
      <c r="J294" s="52">
        <f t="shared" si="29"/>
        <v>0</v>
      </c>
    </row>
    <row r="295" spans="1:10" ht="22.5" x14ac:dyDescent="0.2">
      <c r="A295" s="2"/>
      <c r="B295" s="80" t="s">
        <v>922</v>
      </c>
      <c r="C295" s="80" t="s">
        <v>1840</v>
      </c>
      <c r="D295" s="205" t="s">
        <v>2886</v>
      </c>
      <c r="E295" s="206" t="s">
        <v>1151</v>
      </c>
      <c r="F295" s="207">
        <v>27511.61</v>
      </c>
      <c r="G295" s="13"/>
      <c r="H295" s="52">
        <f>F295*G295</f>
        <v>0</v>
      </c>
      <c r="I295" s="13"/>
      <c r="J295" s="52">
        <f t="shared" si="29"/>
        <v>0</v>
      </c>
    </row>
    <row r="296" spans="1:10" x14ac:dyDescent="0.2">
      <c r="A296" s="2"/>
      <c r="B296" s="81"/>
      <c r="C296" s="81"/>
      <c r="D296" s="85" t="s">
        <v>2887</v>
      </c>
      <c r="E296" s="81"/>
      <c r="F296" s="175"/>
      <c r="G296" s="158"/>
      <c r="H296" s="52">
        <f>H297+H301+H305+H309</f>
        <v>0</v>
      </c>
      <c r="I296" s="13"/>
      <c r="J296" s="52"/>
    </row>
    <row r="297" spans="1:10" ht="33.75" x14ac:dyDescent="0.2">
      <c r="A297" s="2"/>
      <c r="B297" s="79">
        <v>238</v>
      </c>
      <c r="C297" s="79" t="s">
        <v>2888</v>
      </c>
      <c r="D297" s="86" t="s">
        <v>2889</v>
      </c>
      <c r="E297" s="87" t="s">
        <v>358</v>
      </c>
      <c r="F297" s="127">
        <v>175.762</v>
      </c>
      <c r="G297" s="202"/>
      <c r="H297" s="52">
        <f>H298+H299+H300</f>
        <v>0</v>
      </c>
      <c r="I297" s="13"/>
      <c r="J297" s="52">
        <f t="shared" ref="J297:J300" si="30">H297+I297</f>
        <v>0</v>
      </c>
    </row>
    <row r="298" spans="1:10" ht="33.75" x14ac:dyDescent="0.2">
      <c r="A298" s="2"/>
      <c r="B298" s="80" t="s">
        <v>2890</v>
      </c>
      <c r="C298" s="80" t="s">
        <v>2891</v>
      </c>
      <c r="D298" s="205" t="s">
        <v>2892</v>
      </c>
      <c r="E298" s="206" t="s">
        <v>358</v>
      </c>
      <c r="F298" s="207">
        <v>175.762</v>
      </c>
      <c r="G298" s="13"/>
      <c r="H298" s="52">
        <f>F298*G298</f>
        <v>0</v>
      </c>
      <c r="I298" s="13"/>
      <c r="J298" s="52">
        <f t="shared" si="30"/>
        <v>0</v>
      </c>
    </row>
    <row r="299" spans="1:10" ht="45" x14ac:dyDescent="0.2">
      <c r="A299" s="2"/>
      <c r="B299" s="80" t="s">
        <v>2893</v>
      </c>
      <c r="C299" s="80" t="s">
        <v>2894</v>
      </c>
      <c r="D299" s="205" t="s">
        <v>2895</v>
      </c>
      <c r="E299" s="206" t="s">
        <v>358</v>
      </c>
      <c r="F299" s="207">
        <v>175.762</v>
      </c>
      <c r="G299" s="13"/>
      <c r="H299" s="52">
        <f>F299*G299*20</f>
        <v>0</v>
      </c>
      <c r="I299" s="13"/>
      <c r="J299" s="52">
        <f t="shared" si="30"/>
        <v>0</v>
      </c>
    </row>
    <row r="300" spans="1:10" ht="22.5" x14ac:dyDescent="0.2">
      <c r="A300" s="2"/>
      <c r="B300" s="80" t="s">
        <v>2896</v>
      </c>
      <c r="C300" s="80" t="s">
        <v>1840</v>
      </c>
      <c r="D300" s="205" t="s">
        <v>1167</v>
      </c>
      <c r="E300" s="206" t="s">
        <v>1151</v>
      </c>
      <c r="F300" s="207">
        <v>17576.2</v>
      </c>
      <c r="G300" s="13"/>
      <c r="H300" s="52">
        <f>F300*G300</f>
        <v>0</v>
      </c>
      <c r="I300" s="13"/>
      <c r="J300" s="52">
        <f t="shared" si="30"/>
        <v>0</v>
      </c>
    </row>
    <row r="301" spans="1:10" ht="33.75" x14ac:dyDescent="0.2">
      <c r="A301" s="2"/>
      <c r="B301" s="79">
        <v>239</v>
      </c>
      <c r="C301" s="79" t="s">
        <v>2888</v>
      </c>
      <c r="D301" s="86" t="s">
        <v>2897</v>
      </c>
      <c r="E301" s="87" t="s">
        <v>358</v>
      </c>
      <c r="F301" s="127">
        <v>487.19900000000001</v>
      </c>
      <c r="G301" s="202"/>
      <c r="H301" s="52">
        <f>H302+H303+H304</f>
        <v>0</v>
      </c>
      <c r="I301" s="13"/>
      <c r="J301" s="52">
        <f t="shared" ref="J301:J304" si="31">H301+I301</f>
        <v>0</v>
      </c>
    </row>
    <row r="302" spans="1:10" ht="33.75" x14ac:dyDescent="0.2">
      <c r="A302" s="2"/>
      <c r="B302" s="80" t="s">
        <v>2898</v>
      </c>
      <c r="C302" s="80" t="s">
        <v>2891</v>
      </c>
      <c r="D302" s="205" t="s">
        <v>2892</v>
      </c>
      <c r="E302" s="206" t="s">
        <v>358</v>
      </c>
      <c r="F302" s="207">
        <v>487.19900000000001</v>
      </c>
      <c r="G302" s="13"/>
      <c r="H302" s="52">
        <f>F302*G302</f>
        <v>0</v>
      </c>
      <c r="I302" s="13"/>
      <c r="J302" s="52">
        <f t="shared" si="31"/>
        <v>0</v>
      </c>
    </row>
    <row r="303" spans="1:10" ht="45" x14ac:dyDescent="0.2">
      <c r="A303" s="2"/>
      <c r="B303" s="80" t="s">
        <v>2899</v>
      </c>
      <c r="C303" s="80" t="s">
        <v>2894</v>
      </c>
      <c r="D303" s="205" t="s">
        <v>2900</v>
      </c>
      <c r="E303" s="206" t="s">
        <v>358</v>
      </c>
      <c r="F303" s="207">
        <v>487.19900000000001</v>
      </c>
      <c r="G303" s="13"/>
      <c r="H303" s="52">
        <f>F303*G303*24</f>
        <v>0</v>
      </c>
      <c r="I303" s="13"/>
      <c r="J303" s="52">
        <f t="shared" si="31"/>
        <v>0</v>
      </c>
    </row>
    <row r="304" spans="1:10" ht="22.5" x14ac:dyDescent="0.2">
      <c r="A304" s="2"/>
      <c r="B304" s="80" t="s">
        <v>2901</v>
      </c>
      <c r="C304" s="80" t="s">
        <v>1840</v>
      </c>
      <c r="D304" s="205" t="s">
        <v>1167</v>
      </c>
      <c r="E304" s="206" t="s">
        <v>1151</v>
      </c>
      <c r="F304" s="207">
        <v>48719.9</v>
      </c>
      <c r="G304" s="13"/>
      <c r="H304" s="52">
        <f>F304*G304</f>
        <v>0</v>
      </c>
      <c r="I304" s="13"/>
      <c r="J304" s="52">
        <f t="shared" si="31"/>
        <v>0</v>
      </c>
    </row>
    <row r="305" spans="1:10" ht="33.75" x14ac:dyDescent="0.2">
      <c r="A305" s="2"/>
      <c r="B305" s="79">
        <v>240</v>
      </c>
      <c r="C305" s="79" t="s">
        <v>2888</v>
      </c>
      <c r="D305" s="86" t="s">
        <v>2902</v>
      </c>
      <c r="E305" s="87" t="s">
        <v>358</v>
      </c>
      <c r="F305" s="127">
        <v>52.066000000000003</v>
      </c>
      <c r="G305" s="202"/>
      <c r="H305" s="52">
        <f>H306+H307+H308</f>
        <v>0</v>
      </c>
      <c r="I305" s="13"/>
      <c r="J305" s="52">
        <f t="shared" ref="J305:J308" si="32">H305+I305</f>
        <v>0</v>
      </c>
    </row>
    <row r="306" spans="1:10" ht="33.75" x14ac:dyDescent="0.2">
      <c r="A306" s="2"/>
      <c r="B306" s="80" t="s">
        <v>2903</v>
      </c>
      <c r="C306" s="80" t="s">
        <v>2891</v>
      </c>
      <c r="D306" s="205" t="s">
        <v>2892</v>
      </c>
      <c r="E306" s="206" t="s">
        <v>358</v>
      </c>
      <c r="F306" s="207">
        <v>52.066000000000003</v>
      </c>
      <c r="G306" s="13"/>
      <c r="H306" s="52">
        <f>F306*G306</f>
        <v>0</v>
      </c>
      <c r="I306" s="13"/>
      <c r="J306" s="52">
        <f t="shared" si="32"/>
        <v>0</v>
      </c>
    </row>
    <row r="307" spans="1:10" ht="45" x14ac:dyDescent="0.2">
      <c r="A307" s="2"/>
      <c r="B307" s="80" t="s">
        <v>2904</v>
      </c>
      <c r="C307" s="80" t="s">
        <v>2894</v>
      </c>
      <c r="D307" s="205" t="s">
        <v>2905</v>
      </c>
      <c r="E307" s="206" t="s">
        <v>358</v>
      </c>
      <c r="F307" s="207">
        <v>52.066000000000003</v>
      </c>
      <c r="G307" s="13"/>
      <c r="H307" s="52">
        <f>F307*G307*8</f>
        <v>0</v>
      </c>
      <c r="I307" s="13"/>
      <c r="J307" s="52">
        <f t="shared" si="32"/>
        <v>0</v>
      </c>
    </row>
    <row r="308" spans="1:10" ht="22.5" x14ac:dyDescent="0.2">
      <c r="A308" s="2"/>
      <c r="B308" s="80" t="s">
        <v>2906</v>
      </c>
      <c r="C308" s="80" t="s">
        <v>1840</v>
      </c>
      <c r="D308" s="205" t="s">
        <v>1167</v>
      </c>
      <c r="E308" s="206" t="s">
        <v>1151</v>
      </c>
      <c r="F308" s="207">
        <v>5206.6000000000004</v>
      </c>
      <c r="G308" s="13"/>
      <c r="H308" s="52">
        <f>F308*G308</f>
        <v>0</v>
      </c>
      <c r="I308" s="13"/>
      <c r="J308" s="52">
        <f t="shared" si="32"/>
        <v>0</v>
      </c>
    </row>
    <row r="309" spans="1:10" ht="22.5" x14ac:dyDescent="0.2">
      <c r="A309" s="2"/>
      <c r="B309" s="79">
        <v>241</v>
      </c>
      <c r="C309" s="79" t="s">
        <v>2674</v>
      </c>
      <c r="D309" s="86" t="s">
        <v>1169</v>
      </c>
      <c r="E309" s="87" t="s">
        <v>1139</v>
      </c>
      <c r="F309" s="127">
        <v>23.901</v>
      </c>
      <c r="G309" s="13"/>
      <c r="H309" s="52">
        <f>F309*G309</f>
        <v>0</v>
      </c>
      <c r="I309" s="13"/>
      <c r="J309" s="52">
        <f t="shared" ref="J309" si="33">H309+I309</f>
        <v>0</v>
      </c>
    </row>
    <row r="310" spans="1:10" x14ac:dyDescent="0.2">
      <c r="A310" s="2"/>
      <c r="B310" s="81"/>
      <c r="C310" s="81"/>
      <c r="D310" s="85" t="s">
        <v>2907</v>
      </c>
      <c r="E310" s="81"/>
      <c r="F310" s="175"/>
      <c r="G310" s="158"/>
      <c r="H310" s="52">
        <f>H311</f>
        <v>0</v>
      </c>
      <c r="I310" s="13"/>
      <c r="J310" s="52"/>
    </row>
    <row r="311" spans="1:10" ht="33.75" x14ac:dyDescent="0.2">
      <c r="A311" s="2"/>
      <c r="B311" s="79">
        <v>242</v>
      </c>
      <c r="C311" s="79" t="s">
        <v>2908</v>
      </c>
      <c r="D311" s="86" t="s">
        <v>2909</v>
      </c>
      <c r="E311" s="87" t="s">
        <v>438</v>
      </c>
      <c r="F311" s="127">
        <v>10.654</v>
      </c>
      <c r="G311" s="202"/>
      <c r="H311" s="52">
        <f>H312+H313+H314</f>
        <v>0</v>
      </c>
      <c r="I311" s="13"/>
      <c r="J311" s="52">
        <f t="shared" ref="J311:J313" si="34">H311+I311</f>
        <v>0</v>
      </c>
    </row>
    <row r="312" spans="1:10" ht="45" x14ac:dyDescent="0.2">
      <c r="A312" s="2"/>
      <c r="B312" s="80" t="s">
        <v>2910</v>
      </c>
      <c r="C312" s="80" t="s">
        <v>2911</v>
      </c>
      <c r="D312" s="205" t="s">
        <v>1650</v>
      </c>
      <c r="E312" s="206" t="s">
        <v>438</v>
      </c>
      <c r="F312" s="207">
        <v>4.4809999999999999</v>
      </c>
      <c r="G312" s="13"/>
      <c r="H312" s="52">
        <f>F312*G312</f>
        <v>0</v>
      </c>
      <c r="I312" s="13"/>
      <c r="J312" s="52">
        <f t="shared" si="34"/>
        <v>0</v>
      </c>
    </row>
    <row r="313" spans="1:10" ht="45" x14ac:dyDescent="0.2">
      <c r="A313" s="2"/>
      <c r="B313" s="80" t="s">
        <v>2912</v>
      </c>
      <c r="C313" s="80" t="s">
        <v>2913</v>
      </c>
      <c r="D313" s="205" t="s">
        <v>2914</v>
      </c>
      <c r="E313" s="206" t="s">
        <v>438</v>
      </c>
      <c r="F313" s="207">
        <v>6.173</v>
      </c>
      <c r="G313" s="13"/>
      <c r="H313" s="52">
        <f>F313*G313</f>
        <v>0</v>
      </c>
      <c r="I313" s="13"/>
      <c r="J313" s="52">
        <f t="shared" si="34"/>
        <v>0</v>
      </c>
    </row>
    <row r="314" spans="1:10" ht="22.5" x14ac:dyDescent="0.2">
      <c r="A314" s="2"/>
      <c r="B314" s="80" t="s">
        <v>2915</v>
      </c>
      <c r="C314" s="80" t="s">
        <v>1840</v>
      </c>
      <c r="D314" s="205" t="s">
        <v>1175</v>
      </c>
      <c r="E314" s="206" t="s">
        <v>1151</v>
      </c>
      <c r="F314" s="207">
        <v>20461.259999999998</v>
      </c>
      <c r="G314" s="13"/>
      <c r="H314" s="52">
        <f>F314*G314</f>
        <v>0</v>
      </c>
      <c r="I314" s="13"/>
      <c r="J314" s="52">
        <f t="shared" ref="J314:J315" si="35">H314+I314</f>
        <v>0</v>
      </c>
    </row>
    <row r="315" spans="1:10" x14ac:dyDescent="0.2">
      <c r="A315" s="2"/>
      <c r="B315" s="81"/>
      <c r="C315" s="81"/>
      <c r="D315" s="85" t="s">
        <v>2916</v>
      </c>
      <c r="E315" s="81"/>
      <c r="F315" s="175"/>
      <c r="G315" s="158"/>
      <c r="H315" s="52">
        <f>H316+H319+H323</f>
        <v>0</v>
      </c>
      <c r="I315" s="13"/>
      <c r="J315" s="52">
        <f t="shared" si="35"/>
        <v>0</v>
      </c>
    </row>
    <row r="316" spans="1:10" ht="33.75" x14ac:dyDescent="0.2">
      <c r="A316" s="2"/>
      <c r="B316" s="79">
        <v>243</v>
      </c>
      <c r="C316" s="79" t="s">
        <v>2917</v>
      </c>
      <c r="D316" s="86" t="s">
        <v>2918</v>
      </c>
      <c r="E316" s="87" t="s">
        <v>358</v>
      </c>
      <c r="F316" s="127">
        <v>10.846</v>
      </c>
      <c r="G316" s="202"/>
      <c r="H316" s="52">
        <f>H317+H318</f>
        <v>0</v>
      </c>
      <c r="I316" s="13"/>
      <c r="J316" s="52">
        <f t="shared" ref="J316:J318" si="36">H316+I316</f>
        <v>0</v>
      </c>
    </row>
    <row r="317" spans="1:10" ht="22.5" x14ac:dyDescent="0.2">
      <c r="A317" s="2"/>
      <c r="B317" s="80" t="s">
        <v>2919</v>
      </c>
      <c r="C317" s="80" t="s">
        <v>2920</v>
      </c>
      <c r="D317" s="205" t="s">
        <v>2921</v>
      </c>
      <c r="E317" s="206" t="s">
        <v>358</v>
      </c>
      <c r="F317" s="207">
        <v>10.846</v>
      </c>
      <c r="G317" s="13"/>
      <c r="H317" s="52">
        <f>F317*G317</f>
        <v>0</v>
      </c>
      <c r="I317" s="13"/>
      <c r="J317" s="52">
        <f t="shared" si="36"/>
        <v>0</v>
      </c>
    </row>
    <row r="318" spans="1:10" ht="33.75" x14ac:dyDescent="0.2">
      <c r="A318" s="2"/>
      <c r="B318" s="80" t="s">
        <v>2922</v>
      </c>
      <c r="C318" s="80" t="s">
        <v>2923</v>
      </c>
      <c r="D318" s="205" t="s">
        <v>2924</v>
      </c>
      <c r="E318" s="206" t="s">
        <v>358</v>
      </c>
      <c r="F318" s="207">
        <v>10.846</v>
      </c>
      <c r="G318" s="13"/>
      <c r="H318" s="52">
        <f>F318*G318*10</f>
        <v>0</v>
      </c>
      <c r="I318" s="13"/>
      <c r="J318" s="52">
        <f t="shared" si="36"/>
        <v>0</v>
      </c>
    </row>
    <row r="319" spans="1:10" ht="33.75" x14ac:dyDescent="0.2">
      <c r="A319" s="2"/>
      <c r="B319" s="79">
        <v>244</v>
      </c>
      <c r="C319" s="79" t="s">
        <v>2925</v>
      </c>
      <c r="D319" s="86" t="s">
        <v>2926</v>
      </c>
      <c r="E319" s="87" t="s">
        <v>358</v>
      </c>
      <c r="F319" s="127">
        <v>5.6879999999999997</v>
      </c>
      <c r="G319" s="202"/>
      <c r="H319" s="52">
        <f>H320+H321+H322</f>
        <v>0</v>
      </c>
      <c r="I319" s="13"/>
      <c r="J319" s="52">
        <f t="shared" ref="J319:J321" si="37">H319+I319</f>
        <v>0</v>
      </c>
    </row>
    <row r="320" spans="1:10" ht="33.75" x14ac:dyDescent="0.2">
      <c r="A320" s="2"/>
      <c r="B320" s="80" t="s">
        <v>2927</v>
      </c>
      <c r="C320" s="80" t="s">
        <v>2928</v>
      </c>
      <c r="D320" s="205" t="s">
        <v>2929</v>
      </c>
      <c r="E320" s="206" t="s">
        <v>358</v>
      </c>
      <c r="F320" s="207">
        <v>5.6879999999999997</v>
      </c>
      <c r="G320" s="13"/>
      <c r="H320" s="52">
        <f>F320*G320</f>
        <v>0</v>
      </c>
      <c r="I320" s="13"/>
      <c r="J320" s="52">
        <f t="shared" si="37"/>
        <v>0</v>
      </c>
    </row>
    <row r="321" spans="1:10" ht="45" x14ac:dyDescent="0.2">
      <c r="A321" s="2"/>
      <c r="B321" s="80" t="s">
        <v>2930</v>
      </c>
      <c r="C321" s="80" t="s">
        <v>2894</v>
      </c>
      <c r="D321" s="205" t="s">
        <v>2905</v>
      </c>
      <c r="E321" s="206" t="s">
        <v>358</v>
      </c>
      <c r="F321" s="207">
        <v>5.6879999999999997</v>
      </c>
      <c r="G321" s="13"/>
      <c r="H321" s="52">
        <f>F321*G321*8</f>
        <v>0</v>
      </c>
      <c r="I321" s="13"/>
      <c r="J321" s="52">
        <f t="shared" si="37"/>
        <v>0</v>
      </c>
    </row>
    <row r="322" spans="1:10" ht="22.5" x14ac:dyDescent="0.2">
      <c r="A322" s="2"/>
      <c r="B322" s="80" t="s">
        <v>2931</v>
      </c>
      <c r="C322" s="80" t="s">
        <v>1840</v>
      </c>
      <c r="D322" s="205" t="s">
        <v>1167</v>
      </c>
      <c r="E322" s="206" t="s">
        <v>1151</v>
      </c>
      <c r="F322" s="207">
        <v>568.79999999999995</v>
      </c>
      <c r="G322" s="13"/>
      <c r="H322" s="52">
        <f>F322*G322</f>
        <v>0</v>
      </c>
      <c r="I322" s="13"/>
      <c r="J322" s="52">
        <f t="shared" ref="J322" si="38">H322+I322</f>
        <v>0</v>
      </c>
    </row>
    <row r="323" spans="1:10" ht="22.5" x14ac:dyDescent="0.2">
      <c r="A323" s="2"/>
      <c r="B323" s="79">
        <v>245</v>
      </c>
      <c r="C323" s="79" t="s">
        <v>2674</v>
      </c>
      <c r="D323" s="86" t="s">
        <v>2932</v>
      </c>
      <c r="E323" s="87" t="s">
        <v>1139</v>
      </c>
      <c r="F323" s="127">
        <v>0.66200000000000003</v>
      </c>
      <c r="G323" s="13"/>
      <c r="H323" s="52">
        <f>F323*G323*10</f>
        <v>0</v>
      </c>
      <c r="I323" s="13"/>
      <c r="J323" s="52">
        <f t="shared" ref="J323" si="39">H323+I323</f>
        <v>0</v>
      </c>
    </row>
    <row r="324" spans="1:10" x14ac:dyDescent="0.2">
      <c r="A324" s="2"/>
      <c r="B324" s="81"/>
      <c r="C324" s="81"/>
      <c r="D324" s="85" t="s">
        <v>2933</v>
      </c>
      <c r="E324" s="81"/>
      <c r="F324" s="175"/>
      <c r="G324" s="158"/>
      <c r="H324" s="52">
        <f>H325+H326+H327+H331+H335</f>
        <v>0</v>
      </c>
      <c r="I324" s="13"/>
      <c r="J324" s="52">
        <f t="shared" ref="J324:J326" si="40">H324+I324</f>
        <v>0</v>
      </c>
    </row>
    <row r="325" spans="1:10" ht="22.5" x14ac:dyDescent="0.2">
      <c r="A325" s="2"/>
      <c r="B325" s="79">
        <v>246</v>
      </c>
      <c r="C325" s="79" t="s">
        <v>2835</v>
      </c>
      <c r="D325" s="86" t="s">
        <v>2836</v>
      </c>
      <c r="E325" s="87" t="s">
        <v>438</v>
      </c>
      <c r="F325" s="127">
        <v>2.2690000000000001</v>
      </c>
      <c r="G325" s="13"/>
      <c r="H325" s="52">
        <f>F325*G325</f>
        <v>0</v>
      </c>
      <c r="I325" s="13"/>
      <c r="J325" s="52">
        <f t="shared" si="40"/>
        <v>0</v>
      </c>
    </row>
    <row r="326" spans="1:10" ht="22.5" x14ac:dyDescent="0.2">
      <c r="A326" s="2"/>
      <c r="B326" s="79">
        <v>247</v>
      </c>
      <c r="C326" s="79" t="s">
        <v>2934</v>
      </c>
      <c r="D326" s="86" t="s">
        <v>1620</v>
      </c>
      <c r="E326" s="87" t="s">
        <v>438</v>
      </c>
      <c r="F326" s="127">
        <v>6.0709999999999997</v>
      </c>
      <c r="G326" s="13"/>
      <c r="H326" s="52">
        <f>F326*G326</f>
        <v>0</v>
      </c>
      <c r="I326" s="13"/>
      <c r="J326" s="52">
        <f t="shared" si="40"/>
        <v>0</v>
      </c>
    </row>
    <row r="327" spans="1:10" ht="33.75" x14ac:dyDescent="0.2">
      <c r="A327" s="2"/>
      <c r="B327" s="79">
        <v>248</v>
      </c>
      <c r="C327" s="79" t="s">
        <v>2888</v>
      </c>
      <c r="D327" s="86" t="s">
        <v>1641</v>
      </c>
      <c r="E327" s="87" t="s">
        <v>358</v>
      </c>
      <c r="F327" s="127">
        <v>18.667999999999999</v>
      </c>
      <c r="G327" s="202"/>
      <c r="H327" s="52">
        <f>H328+H329+H330</f>
        <v>0</v>
      </c>
      <c r="I327" s="13"/>
      <c r="J327" s="52">
        <f t="shared" ref="J327:J330" si="41">H327+I327</f>
        <v>0</v>
      </c>
    </row>
    <row r="328" spans="1:10" ht="33.75" x14ac:dyDescent="0.2">
      <c r="A328" s="2"/>
      <c r="B328" s="80" t="s">
        <v>2935</v>
      </c>
      <c r="C328" s="80" t="s">
        <v>2891</v>
      </c>
      <c r="D328" s="205" t="s">
        <v>1642</v>
      </c>
      <c r="E328" s="206" t="s">
        <v>358</v>
      </c>
      <c r="F328" s="207">
        <v>18.667999999999999</v>
      </c>
      <c r="G328" s="13"/>
      <c r="H328" s="52">
        <f>F328*G328</f>
        <v>0</v>
      </c>
      <c r="I328" s="13"/>
      <c r="J328" s="52">
        <f t="shared" si="41"/>
        <v>0</v>
      </c>
    </row>
    <row r="329" spans="1:10" ht="45" x14ac:dyDescent="0.2">
      <c r="A329" s="2"/>
      <c r="B329" s="80" t="s">
        <v>2936</v>
      </c>
      <c r="C329" s="80" t="s">
        <v>2894</v>
      </c>
      <c r="D329" s="205" t="s">
        <v>2937</v>
      </c>
      <c r="E329" s="206" t="s">
        <v>358</v>
      </c>
      <c r="F329" s="207">
        <v>18.667999999999999</v>
      </c>
      <c r="G329" s="13"/>
      <c r="H329" s="52">
        <f>F329*G329*20</f>
        <v>0</v>
      </c>
      <c r="I329" s="13"/>
      <c r="J329" s="52">
        <f t="shared" si="41"/>
        <v>0</v>
      </c>
    </row>
    <row r="330" spans="1:10" ht="22.5" x14ac:dyDescent="0.2">
      <c r="A330" s="2"/>
      <c r="B330" s="80" t="s">
        <v>2938</v>
      </c>
      <c r="C330" s="80" t="s">
        <v>1840</v>
      </c>
      <c r="D330" s="205" t="s">
        <v>1167</v>
      </c>
      <c r="E330" s="206" t="s">
        <v>1151</v>
      </c>
      <c r="F330" s="207">
        <v>1866.8</v>
      </c>
      <c r="G330" s="13"/>
      <c r="H330" s="52">
        <f>F330*G330</f>
        <v>0</v>
      </c>
      <c r="I330" s="13"/>
      <c r="J330" s="52">
        <f t="shared" si="41"/>
        <v>0</v>
      </c>
    </row>
    <row r="331" spans="1:10" ht="33.75" x14ac:dyDescent="0.2">
      <c r="A331" s="2"/>
      <c r="B331" s="79">
        <v>249</v>
      </c>
      <c r="C331" s="79" t="s">
        <v>2849</v>
      </c>
      <c r="D331" s="86" t="s">
        <v>1637</v>
      </c>
      <c r="E331" s="87" t="s">
        <v>358</v>
      </c>
      <c r="F331" s="127">
        <v>60.823</v>
      </c>
      <c r="G331" s="202"/>
      <c r="H331" s="52">
        <f>H332+H333+H334</f>
        <v>0</v>
      </c>
      <c r="I331" s="13"/>
      <c r="J331" s="52">
        <f t="shared" ref="J331:J334" si="42">H331+I331</f>
        <v>0</v>
      </c>
    </row>
    <row r="332" spans="1:10" ht="33.75" x14ac:dyDescent="0.2">
      <c r="A332" s="2"/>
      <c r="B332" s="80" t="s">
        <v>2939</v>
      </c>
      <c r="C332" s="80" t="s">
        <v>2852</v>
      </c>
      <c r="D332" s="205" t="s">
        <v>1638</v>
      </c>
      <c r="E332" s="206" t="s">
        <v>358</v>
      </c>
      <c r="F332" s="207">
        <v>60.823</v>
      </c>
      <c r="G332" s="13"/>
      <c r="H332" s="52">
        <f>F332*G332</f>
        <v>0</v>
      </c>
      <c r="I332" s="13"/>
      <c r="J332" s="52">
        <f t="shared" si="42"/>
        <v>0</v>
      </c>
    </row>
    <row r="333" spans="1:10" ht="45" x14ac:dyDescent="0.2">
      <c r="A333" s="2"/>
      <c r="B333" s="80" t="s">
        <v>2940</v>
      </c>
      <c r="C333" s="80" t="s">
        <v>2854</v>
      </c>
      <c r="D333" s="205" t="s">
        <v>2860</v>
      </c>
      <c r="E333" s="206" t="s">
        <v>358</v>
      </c>
      <c r="F333" s="207">
        <v>60.823</v>
      </c>
      <c r="G333" s="13"/>
      <c r="H333" s="52">
        <f>F333*G333*20</f>
        <v>0</v>
      </c>
      <c r="I333" s="13"/>
      <c r="J333" s="52">
        <f t="shared" si="42"/>
        <v>0</v>
      </c>
    </row>
    <row r="334" spans="1:10" ht="22.5" x14ac:dyDescent="0.2">
      <c r="A334" s="2"/>
      <c r="B334" s="80" t="s">
        <v>2941</v>
      </c>
      <c r="C334" s="80" t="s">
        <v>1840</v>
      </c>
      <c r="D334" s="205" t="s">
        <v>1150</v>
      </c>
      <c r="E334" s="206" t="s">
        <v>1151</v>
      </c>
      <c r="F334" s="207">
        <v>12164.6</v>
      </c>
      <c r="G334" s="13"/>
      <c r="H334" s="52">
        <f>F334*G334</f>
        <v>0</v>
      </c>
      <c r="I334" s="13"/>
      <c r="J334" s="52">
        <f t="shared" si="42"/>
        <v>0</v>
      </c>
    </row>
    <row r="335" spans="1:10" ht="22.5" x14ac:dyDescent="0.2">
      <c r="A335" s="2"/>
      <c r="B335" s="79">
        <v>250</v>
      </c>
      <c r="C335" s="79" t="s">
        <v>2674</v>
      </c>
      <c r="D335" s="86" t="s">
        <v>2942</v>
      </c>
      <c r="E335" s="87" t="s">
        <v>1139</v>
      </c>
      <c r="F335" s="127">
        <v>3.222</v>
      </c>
      <c r="G335" s="13"/>
      <c r="H335" s="52">
        <f>F335*G335</f>
        <v>0</v>
      </c>
      <c r="I335" s="13"/>
      <c r="J335" s="52">
        <f t="shared" ref="J335" si="43">H335+I335</f>
        <v>0</v>
      </c>
    </row>
    <row r="336" spans="1:10" x14ac:dyDescent="0.2">
      <c r="A336" s="2"/>
      <c r="B336" s="81"/>
      <c r="C336" s="81"/>
      <c r="D336" s="85" t="s">
        <v>2943</v>
      </c>
      <c r="E336" s="81"/>
      <c r="F336" s="175"/>
      <c r="G336" s="158"/>
      <c r="H336" s="52">
        <f>SUM(H337:H341)</f>
        <v>0</v>
      </c>
      <c r="I336" s="13"/>
      <c r="J336" s="52">
        <f t="shared" ref="J336:J342" si="44">H336+I336</f>
        <v>0</v>
      </c>
    </row>
    <row r="337" spans="1:10" ht="22.5" x14ac:dyDescent="0.2">
      <c r="A337" s="2"/>
      <c r="B337" s="79">
        <v>251</v>
      </c>
      <c r="C337" s="79" t="s">
        <v>2944</v>
      </c>
      <c r="D337" s="86" t="s">
        <v>2945</v>
      </c>
      <c r="E337" s="87" t="s">
        <v>438</v>
      </c>
      <c r="F337" s="127">
        <v>7.5999999999999998E-2</v>
      </c>
      <c r="G337" s="13"/>
      <c r="H337" s="52">
        <f>F337*G337</f>
        <v>0</v>
      </c>
      <c r="I337" s="13"/>
      <c r="J337" s="52">
        <f t="shared" si="44"/>
        <v>0</v>
      </c>
    </row>
    <row r="338" spans="1:10" ht="22.5" x14ac:dyDescent="0.2">
      <c r="A338" s="2"/>
      <c r="B338" s="79">
        <v>252</v>
      </c>
      <c r="C338" s="79" t="s">
        <v>1840</v>
      </c>
      <c r="D338" s="86" t="s">
        <v>2946</v>
      </c>
      <c r="E338" s="87" t="s">
        <v>353</v>
      </c>
      <c r="F338" s="127">
        <v>84</v>
      </c>
      <c r="G338" s="13"/>
      <c r="H338" s="52">
        <f>F338*G338</f>
        <v>0</v>
      </c>
      <c r="I338" s="13"/>
      <c r="J338" s="52">
        <f t="shared" si="44"/>
        <v>0</v>
      </c>
    </row>
    <row r="339" spans="1:10" ht="22.5" x14ac:dyDescent="0.2">
      <c r="A339" s="2"/>
      <c r="B339" s="79">
        <v>253</v>
      </c>
      <c r="C339" s="79" t="s">
        <v>1840</v>
      </c>
      <c r="D339" s="86" t="s">
        <v>2947</v>
      </c>
      <c r="E339" s="87" t="s">
        <v>353</v>
      </c>
      <c r="F339" s="127">
        <v>8</v>
      </c>
      <c r="G339" s="13"/>
      <c r="H339" s="52">
        <f>F339*G339</f>
        <v>0</v>
      </c>
      <c r="I339" s="13"/>
      <c r="J339" s="52">
        <f t="shared" si="44"/>
        <v>0</v>
      </c>
    </row>
    <row r="340" spans="1:10" ht="22.5" x14ac:dyDescent="0.2">
      <c r="A340" s="2"/>
      <c r="B340" s="79">
        <v>254</v>
      </c>
      <c r="C340" s="79" t="s">
        <v>2948</v>
      </c>
      <c r="D340" s="86" t="s">
        <v>2949</v>
      </c>
      <c r="E340" s="87" t="s">
        <v>1139</v>
      </c>
      <c r="F340" s="127">
        <v>2.7130000000000001</v>
      </c>
      <c r="G340" s="13"/>
      <c r="H340" s="52">
        <f>F340*G340</f>
        <v>0</v>
      </c>
      <c r="I340" s="13"/>
      <c r="J340" s="52">
        <f t="shared" si="44"/>
        <v>0</v>
      </c>
    </row>
    <row r="341" spans="1:10" ht="22.5" x14ac:dyDescent="0.2">
      <c r="A341" s="2"/>
      <c r="B341" s="79">
        <v>255</v>
      </c>
      <c r="C341" s="79" t="s">
        <v>2950</v>
      </c>
      <c r="D341" s="86" t="s">
        <v>2951</v>
      </c>
      <c r="E341" s="87" t="s">
        <v>1139</v>
      </c>
      <c r="F341" s="127">
        <v>31.248000000000001</v>
      </c>
      <c r="G341" s="13"/>
      <c r="H341" s="52">
        <f>F341*G341</f>
        <v>0</v>
      </c>
      <c r="I341" s="13"/>
      <c r="J341" s="52">
        <f t="shared" si="44"/>
        <v>0</v>
      </c>
    </row>
    <row r="342" spans="1:10" x14ac:dyDescent="0.2">
      <c r="A342" s="2"/>
      <c r="B342" s="81"/>
      <c r="C342" s="81"/>
      <c r="D342" s="85" t="s">
        <v>2952</v>
      </c>
      <c r="E342" s="81"/>
      <c r="F342" s="175"/>
      <c r="G342" s="158"/>
      <c r="H342" s="52">
        <f>SUM(H343:H357)</f>
        <v>0</v>
      </c>
      <c r="I342" s="13"/>
      <c r="J342" s="52">
        <f t="shared" si="44"/>
        <v>0</v>
      </c>
    </row>
    <row r="343" spans="1:10" ht="22.5" x14ac:dyDescent="0.2">
      <c r="A343" s="2"/>
      <c r="B343" s="79">
        <v>256</v>
      </c>
      <c r="C343" s="79" t="s">
        <v>1840</v>
      </c>
      <c r="D343" s="86" t="s">
        <v>2953</v>
      </c>
      <c r="E343" s="87" t="s">
        <v>371</v>
      </c>
      <c r="F343" s="127">
        <v>1</v>
      </c>
      <c r="G343" s="13"/>
      <c r="H343" s="52">
        <f t="shared" ref="H343:H357" si="45">F343*G343</f>
        <v>0</v>
      </c>
      <c r="I343" s="13"/>
      <c r="J343" s="52">
        <f t="shared" ref="J343:J357" si="46">H343+I343</f>
        <v>0</v>
      </c>
    </row>
    <row r="344" spans="1:10" ht="22.5" x14ac:dyDescent="0.2">
      <c r="A344" s="2"/>
      <c r="B344" s="79">
        <v>257</v>
      </c>
      <c r="C344" s="79" t="s">
        <v>2954</v>
      </c>
      <c r="D344" s="86" t="s">
        <v>1657</v>
      </c>
      <c r="E344" s="87" t="s">
        <v>358</v>
      </c>
      <c r="F344" s="127">
        <v>191.62</v>
      </c>
      <c r="G344" s="13"/>
      <c r="H344" s="52">
        <f t="shared" si="45"/>
        <v>0</v>
      </c>
      <c r="I344" s="13"/>
      <c r="J344" s="52">
        <f t="shared" si="46"/>
        <v>0</v>
      </c>
    </row>
    <row r="345" spans="1:10" ht="22.5" x14ac:dyDescent="0.2">
      <c r="A345" s="2"/>
      <c r="B345" s="79">
        <v>258</v>
      </c>
      <c r="C345" s="79" t="s">
        <v>2955</v>
      </c>
      <c r="D345" s="86" t="s">
        <v>1206</v>
      </c>
      <c r="E345" s="87" t="s">
        <v>358</v>
      </c>
      <c r="F345" s="127">
        <v>159.16</v>
      </c>
      <c r="G345" s="13"/>
      <c r="H345" s="52">
        <f t="shared" si="45"/>
        <v>0</v>
      </c>
      <c r="I345" s="13"/>
      <c r="J345" s="52">
        <f t="shared" si="46"/>
        <v>0</v>
      </c>
    </row>
    <row r="346" spans="1:10" ht="22.5" x14ac:dyDescent="0.2">
      <c r="A346" s="2"/>
      <c r="B346" s="79">
        <v>259</v>
      </c>
      <c r="C346" s="79" t="s">
        <v>2956</v>
      </c>
      <c r="D346" s="86" t="s">
        <v>1660</v>
      </c>
      <c r="E346" s="87" t="s">
        <v>358</v>
      </c>
      <c r="F346" s="127">
        <v>159.16</v>
      </c>
      <c r="G346" s="13"/>
      <c r="H346" s="52">
        <f t="shared" si="45"/>
        <v>0</v>
      </c>
      <c r="I346" s="13"/>
      <c r="J346" s="52">
        <f t="shared" si="46"/>
        <v>0</v>
      </c>
    </row>
    <row r="347" spans="1:10" ht="22.5" x14ac:dyDescent="0.2">
      <c r="A347" s="2"/>
      <c r="B347" s="79">
        <v>260</v>
      </c>
      <c r="C347" s="79" t="s">
        <v>2957</v>
      </c>
      <c r="D347" s="86" t="s">
        <v>1662</v>
      </c>
      <c r="E347" s="87" t="s">
        <v>358</v>
      </c>
      <c r="F347" s="127">
        <v>159.16</v>
      </c>
      <c r="G347" s="13"/>
      <c r="H347" s="52">
        <f t="shared" si="45"/>
        <v>0</v>
      </c>
      <c r="I347" s="13"/>
      <c r="J347" s="52">
        <f t="shared" si="46"/>
        <v>0</v>
      </c>
    </row>
    <row r="348" spans="1:10" ht="22.5" x14ac:dyDescent="0.2">
      <c r="A348" s="2"/>
      <c r="B348" s="79">
        <v>261</v>
      </c>
      <c r="C348" s="79" t="s">
        <v>2958</v>
      </c>
      <c r="D348" s="86" t="s">
        <v>1665</v>
      </c>
      <c r="E348" s="87" t="s">
        <v>358</v>
      </c>
      <c r="F348" s="127">
        <v>199.4</v>
      </c>
      <c r="G348" s="13"/>
      <c r="H348" s="52">
        <f t="shared" si="45"/>
        <v>0</v>
      </c>
      <c r="I348" s="13"/>
      <c r="J348" s="52">
        <f t="shared" si="46"/>
        <v>0</v>
      </c>
    </row>
    <row r="349" spans="1:10" ht="22.5" x14ac:dyDescent="0.2">
      <c r="A349" s="2"/>
      <c r="B349" s="79">
        <v>262</v>
      </c>
      <c r="C349" s="79" t="s">
        <v>2956</v>
      </c>
      <c r="D349" s="86" t="s">
        <v>1660</v>
      </c>
      <c r="E349" s="87" t="s">
        <v>358</v>
      </c>
      <c r="F349" s="127">
        <v>199.4</v>
      </c>
      <c r="G349" s="13"/>
      <c r="H349" s="52">
        <f t="shared" si="45"/>
        <v>0</v>
      </c>
      <c r="I349" s="13"/>
      <c r="J349" s="52">
        <f t="shared" si="46"/>
        <v>0</v>
      </c>
    </row>
    <row r="350" spans="1:10" ht="22.5" x14ac:dyDescent="0.2">
      <c r="A350" s="2"/>
      <c r="B350" s="79">
        <v>263</v>
      </c>
      <c r="C350" s="79" t="s">
        <v>2957</v>
      </c>
      <c r="D350" s="86" t="s">
        <v>1662</v>
      </c>
      <c r="E350" s="87" t="s">
        <v>358</v>
      </c>
      <c r="F350" s="127">
        <v>199.4</v>
      </c>
      <c r="G350" s="13"/>
      <c r="H350" s="52">
        <f t="shared" si="45"/>
        <v>0</v>
      </c>
      <c r="I350" s="13"/>
      <c r="J350" s="52">
        <f t="shared" si="46"/>
        <v>0</v>
      </c>
    </row>
    <row r="351" spans="1:10" ht="22.5" x14ac:dyDescent="0.2">
      <c r="A351" s="2"/>
      <c r="B351" s="79">
        <v>264</v>
      </c>
      <c r="C351" s="79" t="s">
        <v>2958</v>
      </c>
      <c r="D351" s="86" t="s">
        <v>1665</v>
      </c>
      <c r="E351" s="87" t="s">
        <v>358</v>
      </c>
      <c r="F351" s="127">
        <v>57.658000000000001</v>
      </c>
      <c r="G351" s="13"/>
      <c r="H351" s="52">
        <f t="shared" si="45"/>
        <v>0</v>
      </c>
      <c r="I351" s="13"/>
      <c r="J351" s="52">
        <f t="shared" si="46"/>
        <v>0</v>
      </c>
    </row>
    <row r="352" spans="1:10" ht="22.5" x14ac:dyDescent="0.2">
      <c r="A352" s="2"/>
      <c r="B352" s="79">
        <v>265</v>
      </c>
      <c r="C352" s="79" t="s">
        <v>2959</v>
      </c>
      <c r="D352" s="86" t="s">
        <v>2960</v>
      </c>
      <c r="E352" s="87" t="s">
        <v>358</v>
      </c>
      <c r="F352" s="127">
        <v>57.658000000000001</v>
      </c>
      <c r="G352" s="13"/>
      <c r="H352" s="52">
        <f t="shared" si="45"/>
        <v>0</v>
      </c>
      <c r="I352" s="13"/>
      <c r="J352" s="52">
        <f t="shared" si="46"/>
        <v>0</v>
      </c>
    </row>
    <row r="353" spans="1:10" ht="22.5" x14ac:dyDescent="0.2">
      <c r="A353" s="2"/>
      <c r="B353" s="79">
        <v>266</v>
      </c>
      <c r="C353" s="79" t="s">
        <v>2961</v>
      </c>
      <c r="D353" s="86" t="s">
        <v>2962</v>
      </c>
      <c r="E353" s="87" t="s">
        <v>358</v>
      </c>
      <c r="F353" s="127">
        <v>57.658000000000001</v>
      </c>
      <c r="G353" s="13"/>
      <c r="H353" s="52">
        <f t="shared" si="45"/>
        <v>0</v>
      </c>
      <c r="I353" s="13"/>
      <c r="J353" s="52">
        <f t="shared" si="46"/>
        <v>0</v>
      </c>
    </row>
    <row r="354" spans="1:10" ht="22.5" x14ac:dyDescent="0.2">
      <c r="A354" s="2"/>
      <c r="B354" s="79">
        <v>267</v>
      </c>
      <c r="C354" s="79" t="s">
        <v>2963</v>
      </c>
      <c r="D354" s="86" t="s">
        <v>2964</v>
      </c>
      <c r="E354" s="87" t="s">
        <v>358</v>
      </c>
      <c r="F354" s="127">
        <v>57.658000000000001</v>
      </c>
      <c r="G354" s="13"/>
      <c r="H354" s="52">
        <f t="shared" si="45"/>
        <v>0</v>
      </c>
      <c r="I354" s="13"/>
      <c r="J354" s="52">
        <f t="shared" si="46"/>
        <v>0</v>
      </c>
    </row>
    <row r="355" spans="1:10" ht="22.5" x14ac:dyDescent="0.2">
      <c r="A355" s="2"/>
      <c r="B355" s="79">
        <v>268</v>
      </c>
      <c r="C355" s="79" t="s">
        <v>2958</v>
      </c>
      <c r="D355" s="86" t="s">
        <v>1665</v>
      </c>
      <c r="E355" s="87" t="s">
        <v>358</v>
      </c>
      <c r="F355" s="127">
        <v>140.898</v>
      </c>
      <c r="G355" s="13"/>
      <c r="H355" s="52">
        <f t="shared" si="45"/>
        <v>0</v>
      </c>
      <c r="I355" s="13"/>
      <c r="J355" s="52">
        <f t="shared" si="46"/>
        <v>0</v>
      </c>
    </row>
    <row r="356" spans="1:10" ht="22.5" x14ac:dyDescent="0.2">
      <c r="A356" s="2"/>
      <c r="B356" s="79">
        <v>269</v>
      </c>
      <c r="C356" s="79" t="s">
        <v>2956</v>
      </c>
      <c r="D356" s="86" t="s">
        <v>1660</v>
      </c>
      <c r="E356" s="87" t="s">
        <v>358</v>
      </c>
      <c r="F356" s="127">
        <v>140.898</v>
      </c>
      <c r="G356" s="13"/>
      <c r="H356" s="52">
        <f t="shared" si="45"/>
        <v>0</v>
      </c>
      <c r="I356" s="13"/>
      <c r="J356" s="52">
        <f t="shared" si="46"/>
        <v>0</v>
      </c>
    </row>
    <row r="357" spans="1:10" ht="22.5" x14ac:dyDescent="0.2">
      <c r="A357" s="2"/>
      <c r="B357" s="79">
        <v>270</v>
      </c>
      <c r="C357" s="79" t="s">
        <v>2957</v>
      </c>
      <c r="D357" s="86" t="s">
        <v>1662</v>
      </c>
      <c r="E357" s="87" t="s">
        <v>358</v>
      </c>
      <c r="F357" s="127">
        <v>140.898</v>
      </c>
      <c r="G357" s="13"/>
      <c r="H357" s="52">
        <f t="shared" si="45"/>
        <v>0</v>
      </c>
      <c r="I357" s="13"/>
      <c r="J357" s="52">
        <f t="shared" si="46"/>
        <v>0</v>
      </c>
    </row>
    <row r="358" spans="1:10" x14ac:dyDescent="0.2">
      <c r="A358" s="2"/>
      <c r="B358" s="81"/>
      <c r="C358" s="81"/>
      <c r="D358" s="85" t="s">
        <v>2965</v>
      </c>
      <c r="E358" s="81"/>
      <c r="F358" s="175"/>
      <c r="G358" s="158"/>
      <c r="H358" s="52">
        <f>SUM(H359:H363)</f>
        <v>0</v>
      </c>
      <c r="I358" s="13"/>
      <c r="J358" s="52">
        <f t="shared" ref="J358:J362" si="47">H358+I358</f>
        <v>0</v>
      </c>
    </row>
    <row r="359" spans="1:10" ht="22.5" x14ac:dyDescent="0.2">
      <c r="A359" s="2"/>
      <c r="B359" s="79">
        <v>271</v>
      </c>
      <c r="C359" s="79" t="s">
        <v>2966</v>
      </c>
      <c r="D359" s="86" t="s">
        <v>2967</v>
      </c>
      <c r="E359" s="87" t="s">
        <v>358</v>
      </c>
      <c r="F359" s="127">
        <v>53.585000000000001</v>
      </c>
      <c r="G359" s="13"/>
      <c r="H359" s="52">
        <f>F359*G359</f>
        <v>0</v>
      </c>
      <c r="I359" s="13"/>
      <c r="J359" s="52">
        <f t="shared" ref="J359:J361" si="48">H359+I359</f>
        <v>0</v>
      </c>
    </row>
    <row r="360" spans="1:10" ht="22.5" x14ac:dyDescent="0.2">
      <c r="A360" s="2"/>
      <c r="B360" s="79">
        <v>272</v>
      </c>
      <c r="C360" s="79" t="s">
        <v>2966</v>
      </c>
      <c r="D360" s="86" t="s">
        <v>2968</v>
      </c>
      <c r="E360" s="87" t="s">
        <v>358</v>
      </c>
      <c r="F360" s="127">
        <v>53.585000000000001</v>
      </c>
      <c r="G360" s="13"/>
      <c r="H360" s="52">
        <f>F360*G360</f>
        <v>0</v>
      </c>
      <c r="I360" s="13"/>
      <c r="J360" s="52">
        <f t="shared" si="48"/>
        <v>0</v>
      </c>
    </row>
    <row r="361" spans="1:10" ht="22.5" x14ac:dyDescent="0.2">
      <c r="A361" s="2"/>
      <c r="B361" s="79">
        <v>273</v>
      </c>
      <c r="C361" s="79" t="s">
        <v>2969</v>
      </c>
      <c r="D361" s="86" t="s">
        <v>2970</v>
      </c>
      <c r="E361" s="87" t="s">
        <v>358</v>
      </c>
      <c r="F361" s="127">
        <v>4.585</v>
      </c>
      <c r="G361" s="13"/>
      <c r="H361" s="52">
        <f>F361*G361</f>
        <v>0</v>
      </c>
      <c r="I361" s="13"/>
      <c r="J361" s="52">
        <f t="shared" si="48"/>
        <v>0</v>
      </c>
    </row>
    <row r="362" spans="1:10" ht="22.5" x14ac:dyDescent="0.2">
      <c r="A362" s="2"/>
      <c r="B362" s="79">
        <v>274</v>
      </c>
      <c r="C362" s="79" t="s">
        <v>2971</v>
      </c>
      <c r="D362" s="86" t="s">
        <v>2972</v>
      </c>
      <c r="E362" s="87" t="s">
        <v>358</v>
      </c>
      <c r="F362" s="127">
        <v>37.119999999999997</v>
      </c>
      <c r="G362" s="120"/>
      <c r="H362" s="52">
        <f>F362*G362</f>
        <v>0</v>
      </c>
      <c r="I362" s="13"/>
      <c r="J362" s="52">
        <f t="shared" si="47"/>
        <v>0</v>
      </c>
    </row>
    <row r="363" spans="1:10" ht="22.5" x14ac:dyDescent="0.2">
      <c r="A363" s="2"/>
      <c r="B363" s="79">
        <v>275</v>
      </c>
      <c r="C363" s="79" t="s">
        <v>2973</v>
      </c>
      <c r="D363" s="86" t="s">
        <v>2974</v>
      </c>
      <c r="E363" s="87" t="s">
        <v>358</v>
      </c>
      <c r="F363" s="127">
        <v>27.5</v>
      </c>
      <c r="G363" s="13"/>
      <c r="H363" s="52">
        <f>F363*G363</f>
        <v>0</v>
      </c>
      <c r="I363" s="13"/>
      <c r="J363" s="52">
        <f t="shared" ref="J363:J364" si="49">H363+I363</f>
        <v>0</v>
      </c>
    </row>
    <row r="364" spans="1:10" x14ac:dyDescent="0.2">
      <c r="A364" s="2"/>
      <c r="B364" s="81"/>
      <c r="C364" s="81"/>
      <c r="D364" s="85" t="s">
        <v>2975</v>
      </c>
      <c r="E364" s="81"/>
      <c r="F364" s="175"/>
      <c r="G364" s="158"/>
      <c r="H364" s="52">
        <f>H365+H366+H367+H371</f>
        <v>0</v>
      </c>
      <c r="I364" s="13"/>
      <c r="J364" s="52">
        <f t="shared" si="49"/>
        <v>0</v>
      </c>
    </row>
    <row r="365" spans="1:10" ht="22.5" x14ac:dyDescent="0.2">
      <c r="A365" s="2"/>
      <c r="B365" s="79">
        <v>276</v>
      </c>
      <c r="C365" s="79" t="s">
        <v>2976</v>
      </c>
      <c r="D365" s="86" t="s">
        <v>2977</v>
      </c>
      <c r="E365" s="87" t="s">
        <v>358</v>
      </c>
      <c r="F365" s="127">
        <v>409.42</v>
      </c>
      <c r="G365" s="13"/>
      <c r="H365" s="52">
        <f>F365*G365</f>
        <v>0</v>
      </c>
      <c r="I365" s="13"/>
      <c r="J365" s="52">
        <f t="shared" ref="J365" si="50">H365+I365</f>
        <v>0</v>
      </c>
    </row>
    <row r="366" spans="1:10" ht="22.5" x14ac:dyDescent="0.2">
      <c r="A366" s="2"/>
      <c r="B366" s="79">
        <v>277</v>
      </c>
      <c r="C366" s="79" t="s">
        <v>2978</v>
      </c>
      <c r="D366" s="86" t="s">
        <v>2979</v>
      </c>
      <c r="E366" s="87" t="s">
        <v>358</v>
      </c>
      <c r="F366" s="127">
        <v>409.42</v>
      </c>
      <c r="G366" s="13"/>
      <c r="H366" s="52">
        <f>F366*G366</f>
        <v>0</v>
      </c>
      <c r="I366" s="13"/>
      <c r="J366" s="52">
        <f t="shared" ref="J366:J370" si="51">H366+I366</f>
        <v>0</v>
      </c>
    </row>
    <row r="367" spans="1:10" ht="22.5" x14ac:dyDescent="0.2">
      <c r="A367" s="2"/>
      <c r="B367" s="79">
        <v>278</v>
      </c>
      <c r="C367" s="79" t="s">
        <v>1840</v>
      </c>
      <c r="D367" s="86" t="s">
        <v>2980</v>
      </c>
      <c r="E367" s="87" t="s">
        <v>358</v>
      </c>
      <c r="F367" s="127">
        <v>409.42</v>
      </c>
      <c r="G367" s="202"/>
      <c r="H367" s="52">
        <f>H368+H369+H370</f>
        <v>0</v>
      </c>
      <c r="I367" s="13"/>
      <c r="J367" s="52">
        <f t="shared" si="51"/>
        <v>0</v>
      </c>
    </row>
    <row r="368" spans="1:10" ht="22.5" x14ac:dyDescent="0.2">
      <c r="A368" s="2"/>
      <c r="B368" s="80" t="s">
        <v>2981</v>
      </c>
      <c r="C368" s="80" t="s">
        <v>2982</v>
      </c>
      <c r="D368" s="205" t="s">
        <v>2983</v>
      </c>
      <c r="E368" s="206" t="s">
        <v>358</v>
      </c>
      <c r="F368" s="207">
        <v>409.42</v>
      </c>
      <c r="G368" s="13"/>
      <c r="H368" s="52">
        <f>F368*G368</f>
        <v>0</v>
      </c>
      <c r="I368" s="13"/>
      <c r="J368" s="52">
        <f t="shared" si="51"/>
        <v>0</v>
      </c>
    </row>
    <row r="369" spans="1:10" ht="22.5" x14ac:dyDescent="0.2">
      <c r="A369" s="2"/>
      <c r="B369" s="80" t="s">
        <v>2984</v>
      </c>
      <c r="C369" s="80" t="s">
        <v>2985</v>
      </c>
      <c r="D369" s="205" t="s">
        <v>2986</v>
      </c>
      <c r="E369" s="206" t="s">
        <v>358</v>
      </c>
      <c r="F369" s="207">
        <v>409.42</v>
      </c>
      <c r="G369" s="13"/>
      <c r="H369" s="52">
        <f>F369*G369*4</f>
        <v>0</v>
      </c>
      <c r="I369" s="13"/>
      <c r="J369" s="52">
        <f t="shared" si="51"/>
        <v>0</v>
      </c>
    </row>
    <row r="370" spans="1:10" ht="22.5" x14ac:dyDescent="0.2">
      <c r="A370" s="2"/>
      <c r="B370" s="80" t="s">
        <v>2987</v>
      </c>
      <c r="C370" s="80" t="s">
        <v>2988</v>
      </c>
      <c r="D370" s="205" t="s">
        <v>2989</v>
      </c>
      <c r="E370" s="206" t="s">
        <v>358</v>
      </c>
      <c r="F370" s="207">
        <v>409.42</v>
      </c>
      <c r="G370" s="13"/>
      <c r="H370" s="52">
        <f>F370*G370</f>
        <v>0</v>
      </c>
      <c r="I370" s="13"/>
      <c r="J370" s="52">
        <f t="shared" si="51"/>
        <v>0</v>
      </c>
    </row>
    <row r="371" spans="1:10" ht="22.5" x14ac:dyDescent="0.2">
      <c r="A371" s="2"/>
      <c r="B371" s="79">
        <v>279</v>
      </c>
      <c r="C371" s="79" t="s">
        <v>2990</v>
      </c>
      <c r="D371" s="86" t="s">
        <v>2991</v>
      </c>
      <c r="E371" s="87" t="s">
        <v>358</v>
      </c>
      <c r="F371" s="127">
        <v>13.12</v>
      </c>
      <c r="G371" s="13"/>
      <c r="H371" s="52">
        <f>F371*G371</f>
        <v>0</v>
      </c>
      <c r="I371" s="13"/>
      <c r="J371" s="52">
        <f t="shared" ref="J371:J372" si="52">H371+I371</f>
        <v>0</v>
      </c>
    </row>
    <row r="372" spans="1:10" x14ac:dyDescent="0.2">
      <c r="A372" s="2"/>
      <c r="B372" s="81"/>
      <c r="C372" s="81"/>
      <c r="D372" s="85" t="s">
        <v>2992</v>
      </c>
      <c r="E372" s="81"/>
      <c r="F372" s="175"/>
      <c r="G372" s="158"/>
      <c r="H372" s="52">
        <f>SUM(H373:H376)</f>
        <v>0</v>
      </c>
      <c r="I372" s="13"/>
      <c r="J372" s="52">
        <f t="shared" si="52"/>
        <v>0</v>
      </c>
    </row>
    <row r="373" spans="1:10" ht="22.5" x14ac:dyDescent="0.2">
      <c r="A373" s="2"/>
      <c r="B373" s="79">
        <v>280</v>
      </c>
      <c r="C373" s="79" t="s">
        <v>2993</v>
      </c>
      <c r="D373" s="86" t="s">
        <v>2994</v>
      </c>
      <c r="E373" s="87" t="s">
        <v>358</v>
      </c>
      <c r="F373" s="127">
        <v>22.876000000000001</v>
      </c>
      <c r="G373" s="13"/>
      <c r="H373" s="52">
        <f>F373*G373</f>
        <v>0</v>
      </c>
      <c r="I373" s="13"/>
      <c r="J373" s="52">
        <f t="shared" ref="J373:J377" si="53">H373+I373</f>
        <v>0</v>
      </c>
    </row>
    <row r="374" spans="1:10" ht="22.5" x14ac:dyDescent="0.2">
      <c r="A374" s="2"/>
      <c r="B374" s="79">
        <v>281</v>
      </c>
      <c r="C374" s="79" t="s">
        <v>2995</v>
      </c>
      <c r="D374" s="86" t="s">
        <v>2996</v>
      </c>
      <c r="E374" s="87" t="s">
        <v>358</v>
      </c>
      <c r="F374" s="127">
        <v>22.876000000000001</v>
      </c>
      <c r="G374" s="13"/>
      <c r="H374" s="52">
        <f>F374*G374</f>
        <v>0</v>
      </c>
      <c r="I374" s="13"/>
      <c r="J374" s="52">
        <f t="shared" si="53"/>
        <v>0</v>
      </c>
    </row>
    <row r="375" spans="1:10" ht="22.5" x14ac:dyDescent="0.2">
      <c r="A375" s="2"/>
      <c r="B375" s="79">
        <v>282</v>
      </c>
      <c r="C375" s="79" t="s">
        <v>2997</v>
      </c>
      <c r="D375" s="86" t="s">
        <v>2998</v>
      </c>
      <c r="E375" s="87" t="s">
        <v>358</v>
      </c>
      <c r="F375" s="127">
        <v>22.876000000000001</v>
      </c>
      <c r="G375" s="13"/>
      <c r="H375" s="52">
        <f>F375*G375</f>
        <v>0</v>
      </c>
      <c r="I375" s="13"/>
      <c r="J375" s="52">
        <f t="shared" si="53"/>
        <v>0</v>
      </c>
    </row>
    <row r="376" spans="1:10" ht="22.5" x14ac:dyDescent="0.2">
      <c r="A376" s="2"/>
      <c r="B376" s="79">
        <v>283</v>
      </c>
      <c r="C376" s="79" t="s">
        <v>2999</v>
      </c>
      <c r="D376" s="86" t="s">
        <v>3000</v>
      </c>
      <c r="E376" s="87" t="s">
        <v>358</v>
      </c>
      <c r="F376" s="127">
        <v>56.7</v>
      </c>
      <c r="G376" s="13"/>
      <c r="H376" s="52">
        <f>F376*G376</f>
        <v>0</v>
      </c>
      <c r="I376" s="13"/>
      <c r="J376" s="52">
        <f t="shared" si="53"/>
        <v>0</v>
      </c>
    </row>
    <row r="377" spans="1:10" x14ac:dyDescent="0.2">
      <c r="A377" s="2"/>
      <c r="B377" s="81"/>
      <c r="C377" s="81"/>
      <c r="D377" s="85" t="s">
        <v>3001</v>
      </c>
      <c r="E377" s="81"/>
      <c r="F377" s="175"/>
      <c r="G377" s="158"/>
      <c r="H377" s="52">
        <f>SUM(H378:H387)</f>
        <v>0</v>
      </c>
      <c r="I377" s="13"/>
      <c r="J377" s="52">
        <f t="shared" si="53"/>
        <v>0</v>
      </c>
    </row>
    <row r="378" spans="1:10" x14ac:dyDescent="0.2">
      <c r="A378" s="2"/>
      <c r="B378" s="79">
        <v>284</v>
      </c>
      <c r="C378" s="79" t="s">
        <v>3002</v>
      </c>
      <c r="D378" s="86" t="s">
        <v>3003</v>
      </c>
      <c r="E378" s="87" t="s">
        <v>358</v>
      </c>
      <c r="F378" s="127">
        <v>10.071</v>
      </c>
      <c r="G378" s="13"/>
      <c r="H378" s="52">
        <f t="shared" ref="H378:H386" si="54">F378*G378</f>
        <v>0</v>
      </c>
      <c r="I378" s="13"/>
      <c r="J378" s="52">
        <f t="shared" ref="J378:J385" si="55">H378+I378</f>
        <v>0</v>
      </c>
    </row>
    <row r="379" spans="1:10" x14ac:dyDescent="0.2">
      <c r="A379" s="2"/>
      <c r="B379" s="79">
        <v>285</v>
      </c>
      <c r="C379" s="79" t="s">
        <v>3002</v>
      </c>
      <c r="D379" s="86" t="s">
        <v>3004</v>
      </c>
      <c r="E379" s="87" t="s">
        <v>358</v>
      </c>
      <c r="F379" s="127">
        <v>9.5850000000000009</v>
      </c>
      <c r="G379" s="13"/>
      <c r="H379" s="52">
        <f t="shared" si="54"/>
        <v>0</v>
      </c>
      <c r="I379" s="13"/>
      <c r="J379" s="52">
        <f t="shared" si="55"/>
        <v>0</v>
      </c>
    </row>
    <row r="380" spans="1:10" x14ac:dyDescent="0.2">
      <c r="A380" s="2"/>
      <c r="B380" s="79">
        <v>286</v>
      </c>
      <c r="C380" s="79" t="s">
        <v>3005</v>
      </c>
      <c r="D380" s="86" t="s">
        <v>3006</v>
      </c>
      <c r="E380" s="87" t="s">
        <v>353</v>
      </c>
      <c r="F380" s="127">
        <v>98.355000000000004</v>
      </c>
      <c r="G380" s="13"/>
      <c r="H380" s="52">
        <f t="shared" si="54"/>
        <v>0</v>
      </c>
      <c r="I380" s="13"/>
      <c r="J380" s="52">
        <f t="shared" si="55"/>
        <v>0</v>
      </c>
    </row>
    <row r="381" spans="1:10" x14ac:dyDescent="0.2">
      <c r="A381" s="2"/>
      <c r="B381" s="79">
        <v>287</v>
      </c>
      <c r="C381" s="79" t="s">
        <v>3007</v>
      </c>
      <c r="D381" s="86" t="s">
        <v>3008</v>
      </c>
      <c r="E381" s="87" t="s">
        <v>358</v>
      </c>
      <c r="F381" s="127">
        <v>19.655999999999999</v>
      </c>
      <c r="G381" s="13"/>
      <c r="H381" s="52">
        <f t="shared" si="54"/>
        <v>0</v>
      </c>
      <c r="I381" s="13"/>
      <c r="J381" s="52">
        <f t="shared" si="55"/>
        <v>0</v>
      </c>
    </row>
    <row r="382" spans="1:10" x14ac:dyDescent="0.2">
      <c r="A382" s="2"/>
      <c r="B382" s="79">
        <v>288</v>
      </c>
      <c r="C382" s="79" t="s">
        <v>3009</v>
      </c>
      <c r="D382" s="86" t="s">
        <v>3010</v>
      </c>
      <c r="E382" s="87" t="s">
        <v>358</v>
      </c>
      <c r="F382" s="127">
        <v>19.655999999999999</v>
      </c>
      <c r="G382" s="13"/>
      <c r="H382" s="52">
        <f t="shared" si="54"/>
        <v>0</v>
      </c>
      <c r="I382" s="13"/>
      <c r="J382" s="52">
        <f t="shared" si="55"/>
        <v>0</v>
      </c>
    </row>
    <row r="383" spans="1:10" x14ac:dyDescent="0.2">
      <c r="A383" s="2"/>
      <c r="B383" s="79">
        <v>289</v>
      </c>
      <c r="C383" s="79" t="s">
        <v>3011</v>
      </c>
      <c r="D383" s="86" t="s">
        <v>3012</v>
      </c>
      <c r="E383" s="87" t="s">
        <v>358</v>
      </c>
      <c r="F383" s="127">
        <v>19.655999999999999</v>
      </c>
      <c r="G383" s="13"/>
      <c r="H383" s="52">
        <f t="shared" si="54"/>
        <v>0</v>
      </c>
      <c r="I383" s="13"/>
      <c r="J383" s="52">
        <f t="shared" si="55"/>
        <v>0</v>
      </c>
    </row>
    <row r="384" spans="1:10" ht="22.5" x14ac:dyDescent="0.2">
      <c r="A384" s="2"/>
      <c r="B384" s="79">
        <v>290</v>
      </c>
      <c r="C384" s="79" t="s">
        <v>3013</v>
      </c>
      <c r="D384" s="86" t="s">
        <v>3014</v>
      </c>
      <c r="E384" s="87" t="s">
        <v>358</v>
      </c>
      <c r="F384" s="127">
        <v>77.733000000000004</v>
      </c>
      <c r="G384" s="13"/>
      <c r="H384" s="52">
        <f t="shared" si="54"/>
        <v>0</v>
      </c>
      <c r="I384" s="13"/>
      <c r="J384" s="52">
        <f t="shared" si="55"/>
        <v>0</v>
      </c>
    </row>
    <row r="385" spans="1:10" x14ac:dyDescent="0.2">
      <c r="A385" s="2"/>
      <c r="B385" s="79">
        <v>291</v>
      </c>
      <c r="C385" s="79" t="s">
        <v>3002</v>
      </c>
      <c r="D385" s="86" t="s">
        <v>3015</v>
      </c>
      <c r="E385" s="87" t="s">
        <v>358</v>
      </c>
      <c r="F385" s="127">
        <v>82</v>
      </c>
      <c r="G385" s="13"/>
      <c r="H385" s="52">
        <f t="shared" si="54"/>
        <v>0</v>
      </c>
      <c r="I385" s="13"/>
      <c r="J385" s="52">
        <f t="shared" si="55"/>
        <v>0</v>
      </c>
    </row>
    <row r="386" spans="1:10" ht="22.5" x14ac:dyDescent="0.2">
      <c r="A386" s="2"/>
      <c r="B386" s="79">
        <v>292</v>
      </c>
      <c r="C386" s="79" t="s">
        <v>1840</v>
      </c>
      <c r="D386" s="86" t="s">
        <v>3016</v>
      </c>
      <c r="E386" s="87" t="s">
        <v>358</v>
      </c>
      <c r="F386" s="127">
        <v>282</v>
      </c>
      <c r="G386" s="13"/>
      <c r="H386" s="52">
        <f t="shared" si="54"/>
        <v>0</v>
      </c>
      <c r="I386" s="13"/>
      <c r="J386" s="52">
        <f t="shared" ref="J386" si="56">H386+I386</f>
        <v>0</v>
      </c>
    </row>
    <row r="387" spans="1:10" ht="22.5" x14ac:dyDescent="0.2">
      <c r="A387" s="2"/>
      <c r="B387" s="203">
        <v>293</v>
      </c>
      <c r="C387" s="203" t="s">
        <v>1840</v>
      </c>
      <c r="D387" s="204" t="s">
        <v>3017</v>
      </c>
      <c r="E387" s="128" t="s">
        <v>358</v>
      </c>
      <c r="F387" s="129">
        <v>463.37</v>
      </c>
      <c r="G387" s="202"/>
      <c r="H387" s="52">
        <f>H388+H389</f>
        <v>0</v>
      </c>
      <c r="I387" s="13"/>
      <c r="J387" s="52">
        <f t="shared" ref="J387:J389" si="57">H387+I387</f>
        <v>0</v>
      </c>
    </row>
    <row r="388" spans="1:10" ht="22.5" x14ac:dyDescent="0.2">
      <c r="A388" s="2"/>
      <c r="B388" s="80" t="s">
        <v>3018</v>
      </c>
      <c r="C388" s="80" t="s">
        <v>1840</v>
      </c>
      <c r="D388" s="205" t="s">
        <v>3017</v>
      </c>
      <c r="E388" s="206" t="s">
        <v>358</v>
      </c>
      <c r="F388" s="207">
        <v>463.37</v>
      </c>
      <c r="G388" s="13"/>
      <c r="H388" s="52">
        <f>F388*G388</f>
        <v>0</v>
      </c>
      <c r="I388" s="13"/>
      <c r="J388" s="52">
        <f t="shared" si="57"/>
        <v>0</v>
      </c>
    </row>
    <row r="389" spans="1:10" ht="22.5" x14ac:dyDescent="0.2">
      <c r="A389" s="2"/>
      <c r="B389" s="80" t="s">
        <v>3019</v>
      </c>
      <c r="C389" s="80" t="s">
        <v>1840</v>
      </c>
      <c r="D389" s="205" t="s">
        <v>3020</v>
      </c>
      <c r="E389" s="206" t="s">
        <v>358</v>
      </c>
      <c r="F389" s="207">
        <v>463.37</v>
      </c>
      <c r="G389" s="13"/>
      <c r="H389" s="52">
        <f>F389*G389*30</f>
        <v>0</v>
      </c>
      <c r="I389" s="13"/>
      <c r="J389" s="52">
        <f t="shared" si="57"/>
        <v>0</v>
      </c>
    </row>
    <row r="390" spans="1:10" x14ac:dyDescent="0.2">
      <c r="A390" s="2"/>
      <c r="B390" s="81"/>
      <c r="C390" s="81"/>
      <c r="D390" s="85" t="s">
        <v>3021</v>
      </c>
      <c r="E390" s="81"/>
      <c r="F390" s="175"/>
      <c r="G390" s="158"/>
      <c r="H390" s="52">
        <f>H391+H392+H393+H396+H397+H398+H399+H400+H403+H406+H407+H408+H409+H410+H411+H412+H415+H416+H417+H418+H419+H420+H421+H422+H423+H424+H425+H426+H431+H432+H433+H434+H435+H436+H437+H438+H439+H440+H443+H444+H445</f>
        <v>0</v>
      </c>
      <c r="I390" s="13"/>
      <c r="J390" s="52">
        <f t="shared" ref="J390:J395" si="58">H390+I390</f>
        <v>0</v>
      </c>
    </row>
    <row r="391" spans="1:10" ht="22.5" x14ac:dyDescent="0.2">
      <c r="A391" s="2"/>
      <c r="B391" s="79">
        <v>294</v>
      </c>
      <c r="C391" s="79" t="s">
        <v>2866</v>
      </c>
      <c r="D391" s="86" t="s">
        <v>2867</v>
      </c>
      <c r="E391" s="87" t="s">
        <v>358</v>
      </c>
      <c r="F391" s="127">
        <v>83</v>
      </c>
      <c r="G391" s="13"/>
      <c r="H391" s="52">
        <f>F391*G391</f>
        <v>0</v>
      </c>
      <c r="I391" s="13"/>
      <c r="J391" s="52">
        <f t="shared" si="58"/>
        <v>0</v>
      </c>
    </row>
    <row r="392" spans="1:10" ht="22.5" x14ac:dyDescent="0.2">
      <c r="A392" s="2"/>
      <c r="B392" s="79">
        <v>295</v>
      </c>
      <c r="C392" s="79" t="s">
        <v>3022</v>
      </c>
      <c r="D392" s="86" t="s">
        <v>3023</v>
      </c>
      <c r="E392" s="87" t="s">
        <v>358</v>
      </c>
      <c r="F392" s="127">
        <v>83</v>
      </c>
      <c r="G392" s="13"/>
      <c r="H392" s="52">
        <f>F392*G392</f>
        <v>0</v>
      </c>
      <c r="I392" s="13"/>
      <c r="J392" s="52">
        <f t="shared" si="58"/>
        <v>0</v>
      </c>
    </row>
    <row r="393" spans="1:10" ht="22.5" x14ac:dyDescent="0.2">
      <c r="A393" s="2"/>
      <c r="B393" s="79">
        <v>296</v>
      </c>
      <c r="C393" s="79" t="s">
        <v>1840</v>
      </c>
      <c r="D393" s="86" t="s">
        <v>3024</v>
      </c>
      <c r="E393" s="87" t="s">
        <v>438</v>
      </c>
      <c r="F393" s="127">
        <v>24.9</v>
      </c>
      <c r="G393" s="202"/>
      <c r="H393" s="52">
        <f>H394+H395</f>
        <v>0</v>
      </c>
      <c r="I393" s="13"/>
      <c r="J393" s="52">
        <f t="shared" si="58"/>
        <v>0</v>
      </c>
    </row>
    <row r="394" spans="1:10" ht="22.5" x14ac:dyDescent="0.2">
      <c r="A394" s="2"/>
      <c r="B394" s="80" t="s">
        <v>3025</v>
      </c>
      <c r="C394" s="80" t="s">
        <v>3026</v>
      </c>
      <c r="D394" s="205" t="s">
        <v>3027</v>
      </c>
      <c r="E394" s="206" t="s">
        <v>438</v>
      </c>
      <c r="F394" s="207">
        <v>24.9</v>
      </c>
      <c r="G394" s="13"/>
      <c r="H394" s="52">
        <f>F394*G394</f>
        <v>0</v>
      </c>
      <c r="I394" s="13"/>
      <c r="J394" s="52">
        <f t="shared" si="58"/>
        <v>0</v>
      </c>
    </row>
    <row r="395" spans="1:10" ht="22.5" x14ac:dyDescent="0.2">
      <c r="A395" s="2"/>
      <c r="B395" s="80" t="s">
        <v>3028</v>
      </c>
      <c r="C395" s="80" t="s">
        <v>3029</v>
      </c>
      <c r="D395" s="205" t="s">
        <v>3030</v>
      </c>
      <c r="E395" s="206" t="s">
        <v>438</v>
      </c>
      <c r="F395" s="207">
        <v>24.9</v>
      </c>
      <c r="G395" s="13"/>
      <c r="H395" s="52">
        <f>F395*G395*10</f>
        <v>0</v>
      </c>
      <c r="I395" s="13"/>
      <c r="J395" s="52">
        <f t="shared" si="58"/>
        <v>0</v>
      </c>
    </row>
    <row r="396" spans="1:10" ht="22.5" x14ac:dyDescent="0.2">
      <c r="A396" s="2"/>
      <c r="B396" s="79">
        <v>297</v>
      </c>
      <c r="C396" s="79" t="s">
        <v>3031</v>
      </c>
      <c r="D396" s="86" t="s">
        <v>1305</v>
      </c>
      <c r="E396" s="87" t="s">
        <v>358</v>
      </c>
      <c r="F396" s="127">
        <v>91</v>
      </c>
      <c r="G396" s="13"/>
      <c r="H396" s="52">
        <f>F396*G396</f>
        <v>0</v>
      </c>
      <c r="I396" s="13"/>
      <c r="J396" s="52">
        <f t="shared" ref="J396:J402" si="59">H396+I396</f>
        <v>0</v>
      </c>
    </row>
    <row r="397" spans="1:10" ht="22.5" x14ac:dyDescent="0.2">
      <c r="A397" s="2"/>
      <c r="B397" s="79">
        <v>298</v>
      </c>
      <c r="C397" s="79" t="s">
        <v>3031</v>
      </c>
      <c r="D397" s="86" t="s">
        <v>1307</v>
      </c>
      <c r="E397" s="87" t="s">
        <v>358</v>
      </c>
      <c r="F397" s="127">
        <v>91</v>
      </c>
      <c r="G397" s="13"/>
      <c r="H397" s="52">
        <f>F397*G397</f>
        <v>0</v>
      </c>
      <c r="I397" s="13"/>
      <c r="J397" s="52">
        <f t="shared" si="59"/>
        <v>0</v>
      </c>
    </row>
    <row r="398" spans="1:10" ht="22.5" x14ac:dyDescent="0.2">
      <c r="A398" s="2"/>
      <c r="B398" s="79">
        <v>299</v>
      </c>
      <c r="C398" s="79" t="s">
        <v>3031</v>
      </c>
      <c r="D398" s="86" t="s">
        <v>1309</v>
      </c>
      <c r="E398" s="87" t="s">
        <v>358</v>
      </c>
      <c r="F398" s="127">
        <v>91</v>
      </c>
      <c r="G398" s="13"/>
      <c r="H398" s="52">
        <f>F398*G398</f>
        <v>0</v>
      </c>
      <c r="I398" s="13"/>
      <c r="J398" s="52">
        <f t="shared" si="59"/>
        <v>0</v>
      </c>
    </row>
    <row r="399" spans="1:10" ht="22.5" x14ac:dyDescent="0.2">
      <c r="A399" s="2"/>
      <c r="B399" s="79">
        <v>300</v>
      </c>
      <c r="C399" s="79" t="s">
        <v>3022</v>
      </c>
      <c r="D399" s="86" t="s">
        <v>3023</v>
      </c>
      <c r="E399" s="87" t="s">
        <v>358</v>
      </c>
      <c r="F399" s="127">
        <v>91</v>
      </c>
      <c r="G399" s="13"/>
      <c r="H399" s="52">
        <f>F399*G399</f>
        <v>0</v>
      </c>
      <c r="I399" s="13"/>
      <c r="J399" s="52">
        <f t="shared" si="59"/>
        <v>0</v>
      </c>
    </row>
    <row r="400" spans="1:10" ht="22.5" x14ac:dyDescent="0.2">
      <c r="A400" s="2"/>
      <c r="B400" s="79">
        <v>301</v>
      </c>
      <c r="C400" s="79" t="s">
        <v>1840</v>
      </c>
      <c r="D400" s="86" t="s">
        <v>3032</v>
      </c>
      <c r="E400" s="87" t="s">
        <v>358</v>
      </c>
      <c r="F400" s="127">
        <v>91</v>
      </c>
      <c r="G400" s="202"/>
      <c r="H400" s="52">
        <f>H401+H402</f>
        <v>0</v>
      </c>
      <c r="I400" s="13"/>
      <c r="J400" s="52">
        <f t="shared" si="59"/>
        <v>0</v>
      </c>
    </row>
    <row r="401" spans="1:10" ht="22.5" x14ac:dyDescent="0.2">
      <c r="A401" s="2"/>
      <c r="B401" s="80" t="s">
        <v>3033</v>
      </c>
      <c r="C401" s="80" t="s">
        <v>3034</v>
      </c>
      <c r="D401" s="205" t="s">
        <v>1233</v>
      </c>
      <c r="E401" s="206" t="s">
        <v>358</v>
      </c>
      <c r="F401" s="207">
        <v>91</v>
      </c>
      <c r="G401" s="13"/>
      <c r="H401" s="52">
        <f>F401*G401</f>
        <v>0</v>
      </c>
      <c r="I401" s="13"/>
      <c r="J401" s="52">
        <f t="shared" si="59"/>
        <v>0</v>
      </c>
    </row>
    <row r="402" spans="1:10" ht="22.5" x14ac:dyDescent="0.2">
      <c r="A402" s="2"/>
      <c r="B402" s="80" t="s">
        <v>3035</v>
      </c>
      <c r="C402" s="80" t="s">
        <v>3036</v>
      </c>
      <c r="D402" s="205" t="s">
        <v>3037</v>
      </c>
      <c r="E402" s="206" t="s">
        <v>358</v>
      </c>
      <c r="F402" s="207">
        <v>91</v>
      </c>
      <c r="G402" s="13"/>
      <c r="H402" s="52">
        <f>F402*G402*2</f>
        <v>0</v>
      </c>
      <c r="I402" s="13"/>
      <c r="J402" s="52">
        <f t="shared" si="59"/>
        <v>0</v>
      </c>
    </row>
    <row r="403" spans="1:10" ht="22.5" x14ac:dyDescent="0.2">
      <c r="A403" s="2"/>
      <c r="B403" s="79">
        <v>302</v>
      </c>
      <c r="C403" s="79" t="s">
        <v>1840</v>
      </c>
      <c r="D403" s="86" t="s">
        <v>3024</v>
      </c>
      <c r="E403" s="87" t="s">
        <v>438</v>
      </c>
      <c r="F403" s="127">
        <v>9.1</v>
      </c>
      <c r="G403" s="202"/>
      <c r="H403" s="52">
        <f>H404+H405</f>
        <v>0</v>
      </c>
      <c r="I403" s="13"/>
      <c r="J403" s="52">
        <f t="shared" ref="J403:J405" si="60">H403+I403</f>
        <v>0</v>
      </c>
    </row>
    <row r="404" spans="1:10" ht="22.5" x14ac:dyDescent="0.2">
      <c r="A404" s="2"/>
      <c r="B404" s="80" t="s">
        <v>983</v>
      </c>
      <c r="C404" s="80" t="s">
        <v>3026</v>
      </c>
      <c r="D404" s="205" t="s">
        <v>3027</v>
      </c>
      <c r="E404" s="206" t="s">
        <v>438</v>
      </c>
      <c r="F404" s="207">
        <v>9.1</v>
      </c>
      <c r="G404" s="13"/>
      <c r="H404" s="52">
        <f>F404*G404</f>
        <v>0</v>
      </c>
      <c r="I404" s="13"/>
      <c r="J404" s="52">
        <f t="shared" si="60"/>
        <v>0</v>
      </c>
    </row>
    <row r="405" spans="1:10" ht="22.5" x14ac:dyDescent="0.2">
      <c r="A405" s="2"/>
      <c r="B405" s="80" t="s">
        <v>984</v>
      </c>
      <c r="C405" s="80" t="s">
        <v>3029</v>
      </c>
      <c r="D405" s="205" t="s">
        <v>3030</v>
      </c>
      <c r="E405" s="206" t="s">
        <v>438</v>
      </c>
      <c r="F405" s="207">
        <v>9.1</v>
      </c>
      <c r="G405" s="13"/>
      <c r="H405" s="52">
        <f>F405*G405*10</f>
        <v>0</v>
      </c>
      <c r="I405" s="13"/>
      <c r="J405" s="52">
        <f t="shared" si="60"/>
        <v>0</v>
      </c>
    </row>
    <row r="406" spans="1:10" ht="22.5" x14ac:dyDescent="0.2">
      <c r="A406" s="2"/>
      <c r="B406" s="79">
        <v>303</v>
      </c>
      <c r="C406" s="79" t="s">
        <v>2866</v>
      </c>
      <c r="D406" s="86" t="s">
        <v>2867</v>
      </c>
      <c r="E406" s="87" t="s">
        <v>358</v>
      </c>
      <c r="F406" s="127">
        <v>91</v>
      </c>
      <c r="G406" s="13"/>
      <c r="H406" s="52">
        <f>F406*G406*2</f>
        <v>0</v>
      </c>
      <c r="I406" s="13"/>
      <c r="J406" s="52">
        <f t="shared" ref="J406:J414" si="61">H406+I406</f>
        <v>0</v>
      </c>
    </row>
    <row r="407" spans="1:10" ht="22.5" x14ac:dyDescent="0.2">
      <c r="A407" s="2"/>
      <c r="B407" s="79">
        <v>304</v>
      </c>
      <c r="C407" s="79" t="s">
        <v>2976</v>
      </c>
      <c r="D407" s="86" t="s">
        <v>3038</v>
      </c>
      <c r="E407" s="87" t="s">
        <v>358</v>
      </c>
      <c r="F407" s="127">
        <v>91</v>
      </c>
      <c r="G407" s="13"/>
      <c r="H407" s="52">
        <f>F407*G407</f>
        <v>0</v>
      </c>
      <c r="I407" s="13"/>
      <c r="J407" s="52">
        <f t="shared" si="61"/>
        <v>0</v>
      </c>
    </row>
    <row r="408" spans="1:10" ht="22.5" x14ac:dyDescent="0.2">
      <c r="A408" s="2"/>
      <c r="B408" s="79">
        <v>305</v>
      </c>
      <c r="C408" s="79" t="s">
        <v>3039</v>
      </c>
      <c r="D408" s="86" t="s">
        <v>3040</v>
      </c>
      <c r="E408" s="87" t="s">
        <v>358</v>
      </c>
      <c r="F408" s="127">
        <v>91</v>
      </c>
      <c r="G408" s="13"/>
      <c r="H408" s="52">
        <f>F408*G408</f>
        <v>0</v>
      </c>
      <c r="I408" s="13"/>
      <c r="J408" s="52">
        <f t="shared" si="61"/>
        <v>0</v>
      </c>
    </row>
    <row r="409" spans="1:10" ht="22.5" x14ac:dyDescent="0.2">
      <c r="A409" s="2"/>
      <c r="B409" s="79">
        <v>306</v>
      </c>
      <c r="C409" s="79" t="s">
        <v>3039</v>
      </c>
      <c r="D409" s="86" t="s">
        <v>3041</v>
      </c>
      <c r="E409" s="87" t="s">
        <v>358</v>
      </c>
      <c r="F409" s="127">
        <v>91</v>
      </c>
      <c r="G409" s="13"/>
      <c r="H409" s="52">
        <f>F409*G409</f>
        <v>0</v>
      </c>
      <c r="I409" s="13"/>
      <c r="J409" s="52">
        <f t="shared" si="61"/>
        <v>0</v>
      </c>
    </row>
    <row r="410" spans="1:10" ht="22.5" x14ac:dyDescent="0.2">
      <c r="A410" s="2"/>
      <c r="B410" s="79">
        <v>307</v>
      </c>
      <c r="C410" s="79" t="s">
        <v>3042</v>
      </c>
      <c r="D410" s="86" t="s">
        <v>3043</v>
      </c>
      <c r="E410" s="87" t="s">
        <v>438</v>
      </c>
      <c r="F410" s="127">
        <v>2.73</v>
      </c>
      <c r="G410" s="13"/>
      <c r="H410" s="52">
        <f>F410*G410</f>
        <v>0</v>
      </c>
      <c r="I410" s="13"/>
      <c r="J410" s="52">
        <f t="shared" si="61"/>
        <v>0</v>
      </c>
    </row>
    <row r="411" spans="1:10" ht="22.5" x14ac:dyDescent="0.2">
      <c r="A411" s="2"/>
      <c r="B411" s="79">
        <v>308</v>
      </c>
      <c r="C411" s="79" t="s">
        <v>3039</v>
      </c>
      <c r="D411" s="86" t="s">
        <v>3044</v>
      </c>
      <c r="E411" s="87" t="s">
        <v>358</v>
      </c>
      <c r="F411" s="127">
        <v>91</v>
      </c>
      <c r="G411" s="13"/>
      <c r="H411" s="52">
        <f>F411*G411</f>
        <v>0</v>
      </c>
      <c r="I411" s="13"/>
      <c r="J411" s="52">
        <f t="shared" si="61"/>
        <v>0</v>
      </c>
    </row>
    <row r="412" spans="1:10" ht="22.5" x14ac:dyDescent="0.2">
      <c r="A412" s="2"/>
      <c r="B412" s="79">
        <v>309</v>
      </c>
      <c r="C412" s="79" t="s">
        <v>1840</v>
      </c>
      <c r="D412" s="86" t="s">
        <v>3045</v>
      </c>
      <c r="E412" s="87" t="s">
        <v>358</v>
      </c>
      <c r="F412" s="127">
        <v>91</v>
      </c>
      <c r="G412" s="202"/>
      <c r="H412" s="52">
        <f>H413+H414</f>
        <v>0</v>
      </c>
      <c r="I412" s="13"/>
      <c r="J412" s="52">
        <f t="shared" si="61"/>
        <v>0</v>
      </c>
    </row>
    <row r="413" spans="1:10" ht="22.5" x14ac:dyDescent="0.2">
      <c r="A413" s="2"/>
      <c r="B413" s="80" t="s">
        <v>3046</v>
      </c>
      <c r="C413" s="80" t="s">
        <v>3034</v>
      </c>
      <c r="D413" s="205" t="s">
        <v>1233</v>
      </c>
      <c r="E413" s="206" t="s">
        <v>358</v>
      </c>
      <c r="F413" s="207">
        <v>91</v>
      </c>
      <c r="G413" s="13"/>
      <c r="H413" s="52">
        <f>F413*G413</f>
        <v>0</v>
      </c>
      <c r="I413" s="13"/>
      <c r="J413" s="52">
        <f t="shared" si="61"/>
        <v>0</v>
      </c>
    </row>
    <row r="414" spans="1:10" ht="22.5" x14ac:dyDescent="0.2">
      <c r="A414" s="2"/>
      <c r="B414" s="80" t="s">
        <v>3047</v>
      </c>
      <c r="C414" s="80" t="s">
        <v>3036</v>
      </c>
      <c r="D414" s="205" t="s">
        <v>3048</v>
      </c>
      <c r="E414" s="206" t="s">
        <v>358</v>
      </c>
      <c r="F414" s="207">
        <v>91</v>
      </c>
      <c r="G414" s="13"/>
      <c r="H414" s="52">
        <f>F414*G414*7</f>
        <v>0</v>
      </c>
      <c r="I414" s="13"/>
      <c r="J414" s="52">
        <f t="shared" si="61"/>
        <v>0</v>
      </c>
    </row>
    <row r="415" spans="1:10" ht="22.5" x14ac:dyDescent="0.2">
      <c r="A415" s="2"/>
      <c r="B415" s="79">
        <v>310</v>
      </c>
      <c r="C415" s="79" t="s">
        <v>3049</v>
      </c>
      <c r="D415" s="86" t="s">
        <v>853</v>
      </c>
      <c r="E415" s="87" t="s">
        <v>358</v>
      </c>
      <c r="F415" s="127">
        <v>91</v>
      </c>
      <c r="G415" s="13"/>
      <c r="H415" s="52">
        <f>F415*G415</f>
        <v>0</v>
      </c>
      <c r="I415" s="13"/>
      <c r="J415" s="52">
        <f t="shared" ref="J415:J416" si="62">H415+I415</f>
        <v>0</v>
      </c>
    </row>
    <row r="416" spans="1:10" ht="22.5" x14ac:dyDescent="0.2">
      <c r="A416" s="2"/>
      <c r="B416" s="79">
        <v>311</v>
      </c>
      <c r="C416" s="79" t="s">
        <v>1840</v>
      </c>
      <c r="D416" s="86" t="s">
        <v>3050</v>
      </c>
      <c r="E416" s="87" t="s">
        <v>411</v>
      </c>
      <c r="F416" s="127">
        <v>42.7</v>
      </c>
      <c r="G416" s="13"/>
      <c r="H416" s="52">
        <f>F416*G416</f>
        <v>0</v>
      </c>
      <c r="I416" s="13"/>
      <c r="J416" s="52">
        <f t="shared" si="62"/>
        <v>0</v>
      </c>
    </row>
    <row r="417" spans="1:10" ht="22.5" x14ac:dyDescent="0.2">
      <c r="A417" s="2"/>
      <c r="B417" s="79">
        <v>312</v>
      </c>
      <c r="C417" s="79" t="s">
        <v>2866</v>
      </c>
      <c r="D417" s="86" t="s">
        <v>2867</v>
      </c>
      <c r="E417" s="87" t="s">
        <v>358</v>
      </c>
      <c r="F417" s="127">
        <v>331</v>
      </c>
      <c r="G417" s="13"/>
      <c r="H417" s="52">
        <f>F417*G417*2</f>
        <v>0</v>
      </c>
      <c r="I417" s="13"/>
      <c r="J417" s="52">
        <f t="shared" ref="J417:J421" si="63">H417+I417</f>
        <v>0</v>
      </c>
    </row>
    <row r="418" spans="1:10" ht="22.5" x14ac:dyDescent="0.2">
      <c r="A418" s="2"/>
      <c r="B418" s="79">
        <v>313</v>
      </c>
      <c r="C418" s="79" t="s">
        <v>2976</v>
      </c>
      <c r="D418" s="86" t="s">
        <v>3038</v>
      </c>
      <c r="E418" s="87" t="s">
        <v>358</v>
      </c>
      <c r="F418" s="127">
        <v>331</v>
      </c>
      <c r="G418" s="13"/>
      <c r="H418" s="52">
        <f>F418*G418</f>
        <v>0</v>
      </c>
      <c r="I418" s="13"/>
      <c r="J418" s="52">
        <f t="shared" si="63"/>
        <v>0</v>
      </c>
    </row>
    <row r="419" spans="1:10" ht="22.5" x14ac:dyDescent="0.2">
      <c r="A419" s="2"/>
      <c r="B419" s="79">
        <v>314</v>
      </c>
      <c r="C419" s="79" t="s">
        <v>3031</v>
      </c>
      <c r="D419" s="86" t="s">
        <v>3051</v>
      </c>
      <c r="E419" s="87" t="s">
        <v>358</v>
      </c>
      <c r="F419" s="127">
        <v>331</v>
      </c>
      <c r="G419" s="13"/>
      <c r="H419" s="52">
        <f>F419*G419</f>
        <v>0</v>
      </c>
      <c r="I419" s="13"/>
      <c r="J419" s="52">
        <f t="shared" si="63"/>
        <v>0</v>
      </c>
    </row>
    <row r="420" spans="1:10" ht="22.5" x14ac:dyDescent="0.2">
      <c r="A420" s="2"/>
      <c r="B420" s="79">
        <v>315</v>
      </c>
      <c r="C420" s="79" t="s">
        <v>1840</v>
      </c>
      <c r="D420" s="86" t="s">
        <v>3052</v>
      </c>
      <c r="E420" s="87" t="s">
        <v>358</v>
      </c>
      <c r="F420" s="127">
        <v>331</v>
      </c>
      <c r="G420" s="13"/>
      <c r="H420" s="52">
        <f>F420*G420</f>
        <v>0</v>
      </c>
      <c r="I420" s="13"/>
      <c r="J420" s="52">
        <f t="shared" si="63"/>
        <v>0</v>
      </c>
    </row>
    <row r="421" spans="1:10" ht="22.5" x14ac:dyDescent="0.2">
      <c r="A421" s="2"/>
      <c r="B421" s="79">
        <v>316</v>
      </c>
      <c r="C421" s="79" t="s">
        <v>1840</v>
      </c>
      <c r="D421" s="86" t="s">
        <v>3053</v>
      </c>
      <c r="E421" s="87" t="s">
        <v>358</v>
      </c>
      <c r="F421" s="127">
        <v>459.2</v>
      </c>
      <c r="G421" s="13"/>
      <c r="H421" s="52">
        <f>F421*G421</f>
        <v>0</v>
      </c>
      <c r="I421" s="13"/>
      <c r="J421" s="52">
        <f t="shared" si="63"/>
        <v>0</v>
      </c>
    </row>
    <row r="422" spans="1:10" ht="22.5" x14ac:dyDescent="0.2">
      <c r="A422" s="2"/>
      <c r="B422" s="79">
        <v>317</v>
      </c>
      <c r="C422" s="79" t="s">
        <v>2866</v>
      </c>
      <c r="D422" s="86" t="s">
        <v>2867</v>
      </c>
      <c r="E422" s="87" t="s">
        <v>358</v>
      </c>
      <c r="F422" s="127">
        <v>49.63</v>
      </c>
      <c r="G422" s="13"/>
      <c r="H422" s="52">
        <f>F422*G422*2</f>
        <v>0</v>
      </c>
      <c r="I422" s="13"/>
      <c r="J422" s="52">
        <f t="shared" ref="J422:J428" si="64">H422+I422</f>
        <v>0</v>
      </c>
    </row>
    <row r="423" spans="1:10" ht="22.5" x14ac:dyDescent="0.2">
      <c r="A423" s="2"/>
      <c r="B423" s="79">
        <v>318</v>
      </c>
      <c r="C423" s="79" t="s">
        <v>2976</v>
      </c>
      <c r="D423" s="86" t="s">
        <v>3038</v>
      </c>
      <c r="E423" s="87" t="s">
        <v>358</v>
      </c>
      <c r="F423" s="127">
        <v>49.63</v>
      </c>
      <c r="G423" s="13"/>
      <c r="H423" s="52">
        <f>F423*G423</f>
        <v>0</v>
      </c>
      <c r="I423" s="13"/>
      <c r="J423" s="52">
        <f t="shared" si="64"/>
        <v>0</v>
      </c>
    </row>
    <row r="424" spans="1:10" ht="22.5" x14ac:dyDescent="0.2">
      <c r="A424" s="2"/>
      <c r="B424" s="79">
        <v>319</v>
      </c>
      <c r="C424" s="79" t="s">
        <v>3054</v>
      </c>
      <c r="D424" s="86" t="s">
        <v>3055</v>
      </c>
      <c r="E424" s="87" t="s">
        <v>358</v>
      </c>
      <c r="F424" s="127">
        <v>49.63</v>
      </c>
      <c r="G424" s="13"/>
      <c r="H424" s="52">
        <f>F424*G424</f>
        <v>0</v>
      </c>
      <c r="I424" s="13"/>
      <c r="J424" s="52">
        <f t="shared" si="64"/>
        <v>0</v>
      </c>
    </row>
    <row r="425" spans="1:10" ht="22.5" x14ac:dyDescent="0.2">
      <c r="A425" s="2"/>
      <c r="B425" s="79">
        <v>320</v>
      </c>
      <c r="C425" s="79" t="s">
        <v>3054</v>
      </c>
      <c r="D425" s="86" t="s">
        <v>3056</v>
      </c>
      <c r="E425" s="87" t="s">
        <v>358</v>
      </c>
      <c r="F425" s="127">
        <v>49.63</v>
      </c>
      <c r="G425" s="13"/>
      <c r="H425" s="52">
        <f>F425*G425</f>
        <v>0</v>
      </c>
      <c r="I425" s="13"/>
      <c r="J425" s="52">
        <f t="shared" si="64"/>
        <v>0</v>
      </c>
    </row>
    <row r="426" spans="1:10" ht="22.5" x14ac:dyDescent="0.2">
      <c r="A426" s="2"/>
      <c r="B426" s="79">
        <v>321</v>
      </c>
      <c r="C426" s="79" t="s">
        <v>1840</v>
      </c>
      <c r="D426" s="86" t="s">
        <v>3057</v>
      </c>
      <c r="E426" s="87" t="s">
        <v>358</v>
      </c>
      <c r="F426" s="127">
        <v>21</v>
      </c>
      <c r="G426" s="202"/>
      <c r="H426" s="52">
        <f>H427+H428+H429+H430</f>
        <v>0</v>
      </c>
      <c r="I426" s="13"/>
      <c r="J426" s="52">
        <f t="shared" si="64"/>
        <v>0</v>
      </c>
    </row>
    <row r="427" spans="1:10" ht="22.5" x14ac:dyDescent="0.2">
      <c r="A427" s="2"/>
      <c r="B427" s="80" t="s">
        <v>3058</v>
      </c>
      <c r="C427" s="80" t="s">
        <v>3059</v>
      </c>
      <c r="D427" s="205" t="s">
        <v>3060</v>
      </c>
      <c r="E427" s="206" t="s">
        <v>358</v>
      </c>
      <c r="F427" s="207">
        <v>15</v>
      </c>
      <c r="G427" s="13"/>
      <c r="H427" s="52">
        <f t="shared" ref="H427:H439" si="65">F427*G427</f>
        <v>0</v>
      </c>
      <c r="I427" s="13"/>
      <c r="J427" s="52">
        <f t="shared" si="64"/>
        <v>0</v>
      </c>
    </row>
    <row r="428" spans="1:10" ht="22.5" x14ac:dyDescent="0.2">
      <c r="A428" s="2"/>
      <c r="B428" s="80" t="s">
        <v>3061</v>
      </c>
      <c r="C428" s="80" t="s">
        <v>3062</v>
      </c>
      <c r="D428" s="205" t="s">
        <v>3063</v>
      </c>
      <c r="E428" s="206" t="s">
        <v>358</v>
      </c>
      <c r="F428" s="207">
        <v>15</v>
      </c>
      <c r="G428" s="13"/>
      <c r="H428" s="52">
        <f t="shared" si="65"/>
        <v>0</v>
      </c>
      <c r="I428" s="13"/>
      <c r="J428" s="52">
        <f t="shared" si="64"/>
        <v>0</v>
      </c>
    </row>
    <row r="429" spans="1:10" ht="22.5" x14ac:dyDescent="0.2">
      <c r="A429" s="2"/>
      <c r="B429" s="80" t="s">
        <v>3064</v>
      </c>
      <c r="C429" s="80" t="s">
        <v>3065</v>
      </c>
      <c r="D429" s="205" t="s">
        <v>3066</v>
      </c>
      <c r="E429" s="206" t="s">
        <v>358</v>
      </c>
      <c r="F429" s="207">
        <v>15</v>
      </c>
      <c r="G429" s="13"/>
      <c r="H429" s="52">
        <f t="shared" si="65"/>
        <v>0</v>
      </c>
      <c r="I429" s="13"/>
      <c r="J429" s="52">
        <f t="shared" ref="J429:J430" si="66">H429+I429</f>
        <v>0</v>
      </c>
    </row>
    <row r="430" spans="1:10" ht="22.5" x14ac:dyDescent="0.2">
      <c r="A430" s="2"/>
      <c r="B430" s="80" t="s">
        <v>3067</v>
      </c>
      <c r="C430" s="80" t="s">
        <v>3068</v>
      </c>
      <c r="D430" s="205" t="s">
        <v>3069</v>
      </c>
      <c r="E430" s="206" t="s">
        <v>358</v>
      </c>
      <c r="F430" s="207">
        <v>21</v>
      </c>
      <c r="G430" s="13"/>
      <c r="H430" s="52">
        <f t="shared" si="65"/>
        <v>0</v>
      </c>
      <c r="I430" s="13"/>
      <c r="J430" s="52">
        <f t="shared" si="66"/>
        <v>0</v>
      </c>
    </row>
    <row r="431" spans="1:10" ht="22.5" x14ac:dyDescent="0.2">
      <c r="A431" s="2"/>
      <c r="B431" s="79">
        <v>322</v>
      </c>
      <c r="C431" s="79" t="s">
        <v>3070</v>
      </c>
      <c r="D431" s="86" t="s">
        <v>3071</v>
      </c>
      <c r="E431" s="87" t="s">
        <v>411</v>
      </c>
      <c r="F431" s="127">
        <v>408</v>
      </c>
      <c r="G431" s="13"/>
      <c r="H431" s="52">
        <f t="shared" si="65"/>
        <v>0</v>
      </c>
      <c r="I431" s="13"/>
      <c r="J431" s="52">
        <f t="shared" ref="J431" si="67">H431+I431</f>
        <v>0</v>
      </c>
    </row>
    <row r="432" spans="1:10" ht="22.5" x14ac:dyDescent="0.2">
      <c r="A432" s="2"/>
      <c r="B432" s="79">
        <v>323</v>
      </c>
      <c r="C432" s="79" t="s">
        <v>3072</v>
      </c>
      <c r="D432" s="86" t="s">
        <v>3073</v>
      </c>
      <c r="E432" s="87" t="s">
        <v>411</v>
      </c>
      <c r="F432" s="127">
        <v>31</v>
      </c>
      <c r="G432" s="13"/>
      <c r="H432" s="52">
        <f t="shared" si="65"/>
        <v>0</v>
      </c>
      <c r="I432" s="13"/>
      <c r="J432" s="52">
        <f t="shared" ref="J432:J442" si="68">H432+I432</f>
        <v>0</v>
      </c>
    </row>
    <row r="433" spans="1:10" ht="22.5" x14ac:dyDescent="0.2">
      <c r="A433" s="2"/>
      <c r="B433" s="79">
        <v>324</v>
      </c>
      <c r="C433" s="79" t="s">
        <v>1840</v>
      </c>
      <c r="D433" s="86" t="s">
        <v>3074</v>
      </c>
      <c r="E433" s="87" t="s">
        <v>353</v>
      </c>
      <c r="F433" s="127">
        <v>87</v>
      </c>
      <c r="G433" s="13"/>
      <c r="H433" s="52">
        <f t="shared" si="65"/>
        <v>0</v>
      </c>
      <c r="I433" s="13"/>
      <c r="J433" s="52">
        <f t="shared" si="68"/>
        <v>0</v>
      </c>
    </row>
    <row r="434" spans="1:10" ht="22.5" x14ac:dyDescent="0.2">
      <c r="A434" s="2"/>
      <c r="B434" s="79">
        <v>325</v>
      </c>
      <c r="C434" s="79" t="s">
        <v>1840</v>
      </c>
      <c r="D434" s="86" t="s">
        <v>3075</v>
      </c>
      <c r="E434" s="87" t="s">
        <v>353</v>
      </c>
      <c r="F434" s="127">
        <v>36</v>
      </c>
      <c r="G434" s="13"/>
      <c r="H434" s="52">
        <f t="shared" si="65"/>
        <v>0</v>
      </c>
      <c r="I434" s="13"/>
      <c r="J434" s="52">
        <f t="shared" si="68"/>
        <v>0</v>
      </c>
    </row>
    <row r="435" spans="1:10" ht="22.5" x14ac:dyDescent="0.2">
      <c r="A435" s="2"/>
      <c r="B435" s="79">
        <v>326</v>
      </c>
      <c r="C435" s="79" t="s">
        <v>1840</v>
      </c>
      <c r="D435" s="86" t="s">
        <v>3076</v>
      </c>
      <c r="E435" s="87" t="s">
        <v>353</v>
      </c>
      <c r="F435" s="127">
        <v>92</v>
      </c>
      <c r="G435" s="13"/>
      <c r="H435" s="52">
        <f t="shared" si="65"/>
        <v>0</v>
      </c>
      <c r="I435" s="13"/>
      <c r="J435" s="52">
        <f t="shared" si="68"/>
        <v>0</v>
      </c>
    </row>
    <row r="436" spans="1:10" ht="22.5" x14ac:dyDescent="0.2">
      <c r="A436" s="2"/>
      <c r="B436" s="79">
        <v>327</v>
      </c>
      <c r="C436" s="79" t="s">
        <v>1840</v>
      </c>
      <c r="D436" s="86" t="s">
        <v>3077</v>
      </c>
      <c r="E436" s="87" t="s">
        <v>353</v>
      </c>
      <c r="F436" s="127">
        <v>15</v>
      </c>
      <c r="G436" s="13"/>
      <c r="H436" s="52">
        <f t="shared" si="65"/>
        <v>0</v>
      </c>
      <c r="I436" s="13"/>
      <c r="J436" s="52">
        <f t="shared" si="68"/>
        <v>0</v>
      </c>
    </row>
    <row r="437" spans="1:10" ht="22.5" x14ac:dyDescent="0.2">
      <c r="A437" s="2"/>
      <c r="B437" s="79">
        <v>328</v>
      </c>
      <c r="C437" s="79" t="s">
        <v>1840</v>
      </c>
      <c r="D437" s="86" t="s">
        <v>3078</v>
      </c>
      <c r="E437" s="87" t="s">
        <v>353</v>
      </c>
      <c r="F437" s="127">
        <v>32</v>
      </c>
      <c r="G437" s="13"/>
      <c r="H437" s="52">
        <f t="shared" si="65"/>
        <v>0</v>
      </c>
      <c r="I437" s="13"/>
      <c r="J437" s="52">
        <f t="shared" si="68"/>
        <v>0</v>
      </c>
    </row>
    <row r="438" spans="1:10" ht="22.5" x14ac:dyDescent="0.2">
      <c r="A438" s="2"/>
      <c r="B438" s="79">
        <v>329</v>
      </c>
      <c r="C438" s="79" t="s">
        <v>1840</v>
      </c>
      <c r="D438" s="86" t="s">
        <v>3079</v>
      </c>
      <c r="E438" s="87" t="s">
        <v>353</v>
      </c>
      <c r="F438" s="127">
        <v>147</v>
      </c>
      <c r="G438" s="13"/>
      <c r="H438" s="52">
        <f t="shared" si="65"/>
        <v>0</v>
      </c>
      <c r="I438" s="13"/>
      <c r="J438" s="52">
        <f t="shared" si="68"/>
        <v>0</v>
      </c>
    </row>
    <row r="439" spans="1:10" ht="22.5" x14ac:dyDescent="0.2">
      <c r="A439" s="2"/>
      <c r="B439" s="79">
        <v>330</v>
      </c>
      <c r="C439" s="79" t="s">
        <v>1840</v>
      </c>
      <c r="D439" s="86" t="s">
        <v>3080</v>
      </c>
      <c r="E439" s="87" t="s">
        <v>353</v>
      </c>
      <c r="F439" s="127">
        <v>66</v>
      </c>
      <c r="G439" s="13"/>
      <c r="H439" s="52">
        <f t="shared" si="65"/>
        <v>0</v>
      </c>
      <c r="I439" s="13"/>
      <c r="J439" s="52">
        <f t="shared" si="68"/>
        <v>0</v>
      </c>
    </row>
    <row r="440" spans="1:10" ht="22.5" x14ac:dyDescent="0.2">
      <c r="A440" s="2"/>
      <c r="B440" s="79">
        <v>331</v>
      </c>
      <c r="C440" s="79" t="s">
        <v>1840</v>
      </c>
      <c r="D440" s="86" t="s">
        <v>658</v>
      </c>
      <c r="E440" s="87" t="s">
        <v>353</v>
      </c>
      <c r="F440" s="127">
        <v>15</v>
      </c>
      <c r="G440" s="202"/>
      <c r="H440" s="52">
        <f>H441+H442</f>
        <v>0</v>
      </c>
      <c r="I440" s="13"/>
      <c r="J440" s="52">
        <f t="shared" si="68"/>
        <v>0</v>
      </c>
    </row>
    <row r="441" spans="1:10" ht="22.5" x14ac:dyDescent="0.2">
      <c r="A441" s="2"/>
      <c r="B441" s="80" t="s">
        <v>3081</v>
      </c>
      <c r="C441" s="80" t="s">
        <v>3082</v>
      </c>
      <c r="D441" s="205" t="s">
        <v>3083</v>
      </c>
      <c r="E441" s="206" t="s">
        <v>662</v>
      </c>
      <c r="F441" s="207">
        <v>15</v>
      </c>
      <c r="G441" s="13"/>
      <c r="H441" s="52">
        <f>F441*G441</f>
        <v>0</v>
      </c>
      <c r="I441" s="13"/>
      <c r="J441" s="52">
        <f t="shared" si="68"/>
        <v>0</v>
      </c>
    </row>
    <row r="442" spans="1:10" ht="33.75" x14ac:dyDescent="0.2">
      <c r="A442" s="2"/>
      <c r="B442" s="80" t="s">
        <v>3084</v>
      </c>
      <c r="C442" s="80" t="s">
        <v>3085</v>
      </c>
      <c r="D442" s="205" t="s">
        <v>3086</v>
      </c>
      <c r="E442" s="206" t="s">
        <v>353</v>
      </c>
      <c r="F442" s="207">
        <v>15</v>
      </c>
      <c r="G442" s="13"/>
      <c r="H442" s="52">
        <f>F442*G442</f>
        <v>0</v>
      </c>
      <c r="I442" s="13"/>
      <c r="J442" s="52">
        <f t="shared" si="68"/>
        <v>0</v>
      </c>
    </row>
    <row r="443" spans="1:10" ht="22.5" x14ac:dyDescent="0.2">
      <c r="A443" s="2"/>
      <c r="B443" s="79">
        <v>332</v>
      </c>
      <c r="C443" s="79" t="s">
        <v>3087</v>
      </c>
      <c r="D443" s="86" t="s">
        <v>3088</v>
      </c>
      <c r="E443" s="87" t="s">
        <v>353</v>
      </c>
      <c r="F443" s="127">
        <v>475</v>
      </c>
      <c r="G443" s="13"/>
      <c r="H443" s="52">
        <f>F443*G443</f>
        <v>0</v>
      </c>
      <c r="I443" s="13"/>
      <c r="J443" s="52">
        <f t="shared" ref="J443:J445" si="69">H443+I443</f>
        <v>0</v>
      </c>
    </row>
    <row r="444" spans="1:10" ht="22.5" x14ac:dyDescent="0.2">
      <c r="A444" s="2"/>
      <c r="B444" s="79">
        <v>333</v>
      </c>
      <c r="C444" s="79" t="s">
        <v>3089</v>
      </c>
      <c r="D444" s="86" t="s">
        <v>3090</v>
      </c>
      <c r="E444" s="87" t="s">
        <v>353</v>
      </c>
      <c r="F444" s="127">
        <v>15</v>
      </c>
      <c r="G444" s="13"/>
      <c r="H444" s="52">
        <f>F444*G444</f>
        <v>0</v>
      </c>
      <c r="I444" s="13"/>
      <c r="J444" s="52">
        <f t="shared" si="69"/>
        <v>0</v>
      </c>
    </row>
    <row r="445" spans="1:10" ht="33.75" x14ac:dyDescent="0.2">
      <c r="A445" s="2"/>
      <c r="B445" s="79">
        <v>334</v>
      </c>
      <c r="C445" s="79" t="s">
        <v>3091</v>
      </c>
      <c r="D445" s="86" t="s">
        <v>3092</v>
      </c>
      <c r="E445" s="87" t="s">
        <v>353</v>
      </c>
      <c r="F445" s="127">
        <v>475</v>
      </c>
      <c r="G445" s="13"/>
      <c r="H445" s="52">
        <f>F445*G445</f>
        <v>0</v>
      </c>
      <c r="I445" s="13"/>
      <c r="J445" s="52">
        <f t="shared" si="69"/>
        <v>0</v>
      </c>
    </row>
    <row r="446" spans="1:10" x14ac:dyDescent="0.2">
      <c r="A446" s="2"/>
      <c r="B446" s="81"/>
      <c r="C446" s="81"/>
      <c r="D446" s="85" t="s">
        <v>3093</v>
      </c>
      <c r="E446" s="81"/>
      <c r="F446" s="175"/>
      <c r="G446" s="158"/>
      <c r="H446" s="52">
        <f>SUM(H447:H457)</f>
        <v>0</v>
      </c>
      <c r="I446" s="13"/>
      <c r="J446" s="52">
        <f t="shared" ref="J446:J457" si="70">H446+I446</f>
        <v>0</v>
      </c>
    </row>
    <row r="447" spans="1:10" ht="22.5" x14ac:dyDescent="0.2">
      <c r="A447" s="2"/>
      <c r="B447" s="79">
        <v>335</v>
      </c>
      <c r="C447" s="79" t="s">
        <v>1840</v>
      </c>
      <c r="D447" s="86" t="s">
        <v>3094</v>
      </c>
      <c r="E447" s="87" t="s">
        <v>358</v>
      </c>
      <c r="F447" s="127">
        <v>229.6</v>
      </c>
      <c r="G447" s="13"/>
      <c r="H447" s="52">
        <f t="shared" ref="H447:H457" si="71">F447*G447</f>
        <v>0</v>
      </c>
      <c r="I447" s="13"/>
      <c r="J447" s="52">
        <f t="shared" si="70"/>
        <v>0</v>
      </c>
    </row>
    <row r="448" spans="1:10" ht="22.5" x14ac:dyDescent="0.2">
      <c r="A448" s="2"/>
      <c r="B448" s="79">
        <v>336</v>
      </c>
      <c r="C448" s="79" t="s">
        <v>1840</v>
      </c>
      <c r="D448" s="86" t="s">
        <v>3095</v>
      </c>
      <c r="E448" s="87" t="s">
        <v>358</v>
      </c>
      <c r="F448" s="127">
        <v>29.085000000000001</v>
      </c>
      <c r="G448" s="13"/>
      <c r="H448" s="52">
        <f t="shared" si="71"/>
        <v>0</v>
      </c>
      <c r="I448" s="13"/>
      <c r="J448" s="52">
        <f t="shared" si="70"/>
        <v>0</v>
      </c>
    </row>
    <row r="449" spans="1:10" ht="22.5" x14ac:dyDescent="0.2">
      <c r="A449" s="2"/>
      <c r="B449" s="79">
        <v>337</v>
      </c>
      <c r="C449" s="79" t="s">
        <v>1840</v>
      </c>
      <c r="D449" s="86" t="s">
        <v>3096</v>
      </c>
      <c r="E449" s="87" t="s">
        <v>358</v>
      </c>
      <c r="F449" s="127">
        <v>31.184999999999999</v>
      </c>
      <c r="G449" s="13"/>
      <c r="H449" s="52">
        <f t="shared" si="71"/>
        <v>0</v>
      </c>
      <c r="I449" s="13"/>
      <c r="J449" s="52">
        <f t="shared" si="70"/>
        <v>0</v>
      </c>
    </row>
    <row r="450" spans="1:10" ht="22.5" x14ac:dyDescent="0.2">
      <c r="A450" s="2"/>
      <c r="B450" s="79">
        <v>338</v>
      </c>
      <c r="C450" s="79" t="s">
        <v>1840</v>
      </c>
      <c r="D450" s="86" t="s">
        <v>3097</v>
      </c>
      <c r="E450" s="87" t="s">
        <v>411</v>
      </c>
      <c r="F450" s="127">
        <v>78.8</v>
      </c>
      <c r="G450" s="13"/>
      <c r="H450" s="52">
        <f t="shared" si="71"/>
        <v>0</v>
      </c>
      <c r="I450" s="13"/>
      <c r="J450" s="52">
        <f t="shared" si="70"/>
        <v>0</v>
      </c>
    </row>
    <row r="451" spans="1:10" ht="22.5" x14ac:dyDescent="0.2">
      <c r="A451" s="2"/>
      <c r="B451" s="79">
        <v>339</v>
      </c>
      <c r="C451" s="79" t="s">
        <v>1840</v>
      </c>
      <c r="D451" s="86" t="s">
        <v>3098</v>
      </c>
      <c r="E451" s="87" t="s">
        <v>411</v>
      </c>
      <c r="F451" s="127">
        <v>91.5</v>
      </c>
      <c r="G451" s="13"/>
      <c r="H451" s="52">
        <f t="shared" si="71"/>
        <v>0</v>
      </c>
      <c r="I451" s="13"/>
      <c r="J451" s="52">
        <f t="shared" si="70"/>
        <v>0</v>
      </c>
    </row>
    <row r="452" spans="1:10" ht="22.5" x14ac:dyDescent="0.2">
      <c r="A452" s="2"/>
      <c r="B452" s="79">
        <v>340</v>
      </c>
      <c r="C452" s="79" t="s">
        <v>1840</v>
      </c>
      <c r="D452" s="86" t="s">
        <v>3099</v>
      </c>
      <c r="E452" s="87" t="s">
        <v>358</v>
      </c>
      <c r="F452" s="127">
        <v>33.884999999999998</v>
      </c>
      <c r="G452" s="13"/>
      <c r="H452" s="52">
        <f t="shared" si="71"/>
        <v>0</v>
      </c>
      <c r="I452" s="13"/>
      <c r="J452" s="52">
        <f t="shared" si="70"/>
        <v>0</v>
      </c>
    </row>
    <row r="453" spans="1:10" ht="22.5" x14ac:dyDescent="0.2">
      <c r="A453" s="2"/>
      <c r="B453" s="79">
        <v>341</v>
      </c>
      <c r="C453" s="79" t="s">
        <v>1840</v>
      </c>
      <c r="D453" s="86" t="s">
        <v>3100</v>
      </c>
      <c r="E453" s="87" t="s">
        <v>358</v>
      </c>
      <c r="F453" s="127">
        <v>22.4</v>
      </c>
      <c r="G453" s="13"/>
      <c r="H453" s="52">
        <f t="shared" si="71"/>
        <v>0</v>
      </c>
      <c r="I453" s="13"/>
      <c r="J453" s="52">
        <f t="shared" si="70"/>
        <v>0</v>
      </c>
    </row>
    <row r="454" spans="1:10" ht="22.5" x14ac:dyDescent="0.2">
      <c r="A454" s="2"/>
      <c r="B454" s="79">
        <v>342</v>
      </c>
      <c r="C454" s="79" t="s">
        <v>1840</v>
      </c>
      <c r="D454" s="86" t="s">
        <v>3101</v>
      </c>
      <c r="E454" s="87" t="s">
        <v>358</v>
      </c>
      <c r="F454" s="127">
        <v>26.46</v>
      </c>
      <c r="G454" s="13"/>
      <c r="H454" s="52">
        <f t="shared" si="71"/>
        <v>0</v>
      </c>
      <c r="I454" s="13"/>
      <c r="J454" s="52">
        <f t="shared" si="70"/>
        <v>0</v>
      </c>
    </row>
    <row r="455" spans="1:10" ht="22.5" x14ac:dyDescent="0.2">
      <c r="A455" s="2"/>
      <c r="B455" s="79">
        <v>343</v>
      </c>
      <c r="C455" s="79" t="s">
        <v>1840</v>
      </c>
      <c r="D455" s="86" t="s">
        <v>3102</v>
      </c>
      <c r="E455" s="87" t="s">
        <v>353</v>
      </c>
      <c r="F455" s="127">
        <v>1</v>
      </c>
      <c r="G455" s="13"/>
      <c r="H455" s="52">
        <f t="shared" si="71"/>
        <v>0</v>
      </c>
      <c r="I455" s="13"/>
      <c r="J455" s="52">
        <f t="shared" si="70"/>
        <v>0</v>
      </c>
    </row>
    <row r="456" spans="1:10" ht="22.5" x14ac:dyDescent="0.2">
      <c r="A456" s="2"/>
      <c r="B456" s="79">
        <v>344</v>
      </c>
      <c r="C456" s="79" t="s">
        <v>1840</v>
      </c>
      <c r="D456" s="86" t="s">
        <v>3103</v>
      </c>
      <c r="E456" s="87" t="s">
        <v>411</v>
      </c>
      <c r="F456" s="127">
        <v>9.15</v>
      </c>
      <c r="G456" s="13"/>
      <c r="H456" s="52">
        <f t="shared" si="71"/>
        <v>0</v>
      </c>
      <c r="I456" s="13"/>
      <c r="J456" s="52">
        <f t="shared" si="70"/>
        <v>0</v>
      </c>
    </row>
    <row r="457" spans="1:10" ht="22.5" x14ac:dyDescent="0.2">
      <c r="A457" s="2"/>
      <c r="B457" s="79">
        <v>345</v>
      </c>
      <c r="C457" s="79" t="s">
        <v>1840</v>
      </c>
      <c r="D457" s="86" t="s">
        <v>3104</v>
      </c>
      <c r="E457" s="87" t="s">
        <v>411</v>
      </c>
      <c r="F457" s="127">
        <v>10.3</v>
      </c>
      <c r="G457" s="13"/>
      <c r="H457" s="52">
        <f t="shared" si="71"/>
        <v>0</v>
      </c>
      <c r="I457" s="13"/>
      <c r="J457" s="52">
        <f t="shared" si="70"/>
        <v>0</v>
      </c>
    </row>
    <row r="458" spans="1:10" x14ac:dyDescent="0.2">
      <c r="A458" s="2"/>
      <c r="B458" s="81"/>
      <c r="C458" s="81"/>
      <c r="D458" s="85" t="s">
        <v>3105</v>
      </c>
      <c r="E458" s="81"/>
      <c r="F458" s="175"/>
      <c r="G458" s="158"/>
      <c r="H458" s="52">
        <f>H459</f>
        <v>0</v>
      </c>
      <c r="I458" s="13"/>
      <c r="J458" s="52">
        <f t="shared" ref="J458:J459" si="72">H458+I458</f>
        <v>0</v>
      </c>
    </row>
    <row r="459" spans="1:10" ht="22.5" x14ac:dyDescent="0.2">
      <c r="A459" s="2"/>
      <c r="B459" s="176">
        <v>346</v>
      </c>
      <c r="C459" s="176" t="s">
        <v>3106</v>
      </c>
      <c r="D459" s="172" t="s">
        <v>3107</v>
      </c>
      <c r="E459" s="177" t="s">
        <v>371</v>
      </c>
      <c r="F459" s="178">
        <v>1</v>
      </c>
      <c r="G459" s="13"/>
      <c r="H459" s="52">
        <f t="shared" ref="H459" si="73">F459*G459</f>
        <v>0</v>
      </c>
      <c r="I459" s="13"/>
      <c r="J459" s="52">
        <f t="shared" si="72"/>
        <v>0</v>
      </c>
    </row>
    <row r="460" spans="1:10" ht="26.45" customHeight="1" x14ac:dyDescent="0.2">
      <c r="B460" s="76"/>
      <c r="C460" s="76"/>
      <c r="D460" s="77"/>
      <c r="E460" s="76"/>
      <c r="F460" s="78"/>
      <c r="G460" s="75"/>
      <c r="H460" s="75"/>
      <c r="I460" s="75"/>
      <c r="J460" s="75"/>
    </row>
    <row r="461" spans="1:10" ht="12.75" customHeight="1" x14ac:dyDescent="0.2">
      <c r="C461" s="32" t="s">
        <v>339</v>
      </c>
    </row>
    <row r="464" spans="1:10" ht="25.9" customHeight="1" x14ac:dyDescent="0.2">
      <c r="C464" s="294" t="s">
        <v>340</v>
      </c>
      <c r="D464" s="294"/>
      <c r="E464" s="294"/>
      <c r="F464" s="294"/>
      <c r="G464" s="294"/>
      <c r="H464" s="294"/>
      <c r="I464" s="294"/>
      <c r="J464" s="294"/>
    </row>
  </sheetData>
  <mergeCells count="4">
    <mergeCell ref="H1:I1"/>
    <mergeCell ref="B2:F2"/>
    <mergeCell ref="B3:J3"/>
    <mergeCell ref="C464:J464"/>
  </mergeCells>
  <pageMargins left="0.39370078740157499" right="0.39370078740157499" top="0.39370078740157499" bottom="0.39370078740157499" header="0" footer="0"/>
  <pageSetup paperSize="9" scale="97" fitToHeight="0" orientation="landscape" r:id="rId1"/>
  <headerFooter>
    <oddHeader>&amp;RZałącznik nr 2 do SWZ
Znak sprawy: 56/PN/2021</oddHeader>
    <oddFooter>&amp;C&amp;"Arial"&amp;10&amp;K000000&amp;P/&amp;N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1191-A673-46D0-9BAB-ECB61F920743}">
  <sheetPr>
    <pageSetUpPr fitToPage="1"/>
  </sheetPr>
  <dimension ref="A2:H26"/>
  <sheetViews>
    <sheetView view="pageLayout" zoomScaleNormal="100" workbookViewId="0">
      <selection activeCell="D5" sqref="D5"/>
    </sheetView>
  </sheetViews>
  <sheetFormatPr defaultRowHeight="12.75" x14ac:dyDescent="0.2"/>
  <cols>
    <col min="1" max="1" width="8" style="33" customWidth="1"/>
    <col min="2" max="2" width="34" style="33" customWidth="1"/>
    <col min="3" max="3" width="25.85546875" style="33" customWidth="1"/>
    <col min="4" max="4" width="21.140625" style="33" customWidth="1"/>
    <col min="5" max="16384" width="9.140625" style="33"/>
  </cols>
  <sheetData>
    <row r="2" spans="1:8" ht="34.5" customHeight="1" x14ac:dyDescent="0.2">
      <c r="A2" s="8"/>
      <c r="B2" s="8"/>
      <c r="C2" s="8"/>
      <c r="D2" s="302"/>
      <c r="E2" s="302"/>
    </row>
    <row r="3" spans="1:8" ht="19.5" customHeight="1" x14ac:dyDescent="0.2">
      <c r="A3" s="292" t="s">
        <v>0</v>
      </c>
      <c r="B3" s="292"/>
      <c r="C3" s="292"/>
      <c r="D3" s="8"/>
      <c r="E3" s="8"/>
    </row>
    <row r="4" spans="1:8" ht="36" customHeight="1" x14ac:dyDescent="0.2">
      <c r="A4" s="301" t="s">
        <v>3108</v>
      </c>
      <c r="B4" s="301"/>
      <c r="C4" s="301"/>
    </row>
    <row r="5" spans="1:8" ht="22.5" x14ac:dyDescent="0.2">
      <c r="A5" s="90" t="s">
        <v>2419</v>
      </c>
      <c r="B5" s="90" t="s">
        <v>3</v>
      </c>
      <c r="C5" s="90" t="s">
        <v>2420</v>
      </c>
    </row>
    <row r="6" spans="1:8" x14ac:dyDescent="0.2">
      <c r="A6" s="91" t="s">
        <v>7</v>
      </c>
      <c r="B6" s="91" t="s">
        <v>8</v>
      </c>
      <c r="C6" s="91" t="s">
        <v>9</v>
      </c>
    </row>
    <row r="7" spans="1:8" x14ac:dyDescent="0.2">
      <c r="A7" s="92"/>
      <c r="B7" s="93" t="s">
        <v>13</v>
      </c>
      <c r="C7" s="94"/>
    </row>
    <row r="8" spans="1:8" x14ac:dyDescent="0.2">
      <c r="A8" s="92" t="s">
        <v>14</v>
      </c>
      <c r="B8" s="86" t="s">
        <v>3109</v>
      </c>
      <c r="C8" s="89"/>
    </row>
    <row r="9" spans="1:8" x14ac:dyDescent="0.2">
      <c r="A9" s="92" t="s">
        <v>273</v>
      </c>
      <c r="B9" s="86" t="s">
        <v>3110</v>
      </c>
      <c r="C9" s="89"/>
    </row>
    <row r="10" spans="1:8" x14ac:dyDescent="0.2">
      <c r="A10" s="92" t="s">
        <v>83</v>
      </c>
      <c r="B10" s="167" t="s">
        <v>3111</v>
      </c>
      <c r="C10" s="168"/>
    </row>
    <row r="11" spans="1:8" ht="22.5" x14ac:dyDescent="0.2">
      <c r="A11" s="92" t="s">
        <v>85</v>
      </c>
      <c r="B11" s="86" t="s">
        <v>3112</v>
      </c>
      <c r="C11" s="89"/>
    </row>
    <row r="12" spans="1:8" ht="33.75" x14ac:dyDescent="0.2">
      <c r="A12" s="169" t="s">
        <v>87</v>
      </c>
      <c r="B12" s="172" t="s">
        <v>3113</v>
      </c>
      <c r="C12" s="225"/>
    </row>
    <row r="13" spans="1:8" x14ac:dyDescent="0.2">
      <c r="A13" s="169" t="s">
        <v>2434</v>
      </c>
      <c r="B13" s="172" t="s">
        <v>213</v>
      </c>
      <c r="C13" s="225"/>
    </row>
    <row r="16" spans="1:8" x14ac:dyDescent="0.2">
      <c r="A16" s="32" t="s">
        <v>339</v>
      </c>
      <c r="B16" s="8"/>
      <c r="C16" s="8"/>
      <c r="D16" s="8"/>
      <c r="E16" s="8"/>
      <c r="F16" s="8"/>
      <c r="G16" s="8"/>
      <c r="H16" s="8"/>
    </row>
    <row r="17" spans="1:8" x14ac:dyDescent="0.2">
      <c r="A17" s="8"/>
      <c r="B17" s="8"/>
      <c r="C17" s="8"/>
      <c r="D17" s="8"/>
      <c r="E17" s="8"/>
      <c r="F17" s="8"/>
      <c r="G17" s="8"/>
      <c r="H17" s="8"/>
    </row>
    <row r="18" spans="1:8" x14ac:dyDescent="0.2">
      <c r="A18" s="8"/>
      <c r="B18" s="8"/>
      <c r="C18" s="8"/>
      <c r="D18" s="8"/>
      <c r="E18" s="8"/>
      <c r="F18" s="8"/>
      <c r="G18" s="8"/>
      <c r="H18" s="8"/>
    </row>
    <row r="19" spans="1:8" ht="31.5" customHeight="1" x14ac:dyDescent="0.2">
      <c r="A19" s="294" t="s">
        <v>340</v>
      </c>
      <c r="B19" s="294"/>
      <c r="C19" s="294"/>
      <c r="D19" s="294"/>
      <c r="E19" s="294"/>
      <c r="F19" s="294"/>
      <c r="G19" s="294"/>
      <c r="H19" s="294"/>
    </row>
    <row r="20" spans="1:8" x14ac:dyDescent="0.2">
      <c r="A20" s="8"/>
      <c r="B20" s="8"/>
      <c r="C20" s="8"/>
      <c r="D20" s="8"/>
      <c r="E20" s="8"/>
      <c r="F20" s="8"/>
      <c r="G20" s="8"/>
      <c r="H20" s="8"/>
    </row>
    <row r="21" spans="1:8" x14ac:dyDescent="0.2">
      <c r="A21" s="8"/>
      <c r="B21" s="8"/>
      <c r="C21" s="8"/>
      <c r="D21" s="8"/>
      <c r="E21" s="8"/>
      <c r="F21" s="8"/>
      <c r="G21" s="8"/>
      <c r="H21" s="8"/>
    </row>
    <row r="22" spans="1:8" x14ac:dyDescent="0.2">
      <c r="A22" s="8"/>
      <c r="B22" s="8"/>
      <c r="C22" s="8"/>
      <c r="D22" s="8"/>
      <c r="E22" s="8"/>
      <c r="F22" s="8"/>
      <c r="G22" s="8"/>
      <c r="H22" s="8"/>
    </row>
    <row r="23" spans="1:8" x14ac:dyDescent="0.2">
      <c r="A23" s="8"/>
      <c r="B23" s="8"/>
      <c r="C23" s="8"/>
      <c r="D23" s="8"/>
      <c r="E23" s="8"/>
      <c r="F23" s="8"/>
      <c r="G23" s="8"/>
      <c r="H23" s="8"/>
    </row>
    <row r="24" spans="1:8" x14ac:dyDescent="0.2">
      <c r="A24" s="8"/>
      <c r="B24" s="8"/>
      <c r="C24" s="8"/>
      <c r="D24" s="8"/>
      <c r="E24" s="8"/>
      <c r="F24" s="8"/>
      <c r="G24" s="8"/>
      <c r="H24" s="8"/>
    </row>
    <row r="25" spans="1:8" x14ac:dyDescent="0.2">
      <c r="A25" s="8"/>
      <c r="B25" s="8"/>
      <c r="C25" s="8"/>
      <c r="D25" s="8"/>
      <c r="E25" s="8"/>
      <c r="F25" s="8"/>
      <c r="G25" s="8"/>
      <c r="H25" s="8"/>
    </row>
    <row r="26" spans="1:8" x14ac:dyDescent="0.2">
      <c r="A26" s="8"/>
      <c r="B26" s="8"/>
      <c r="C26" s="8"/>
      <c r="D26" s="8"/>
      <c r="E26" s="8"/>
      <c r="F26" s="8"/>
      <c r="G26" s="8"/>
      <c r="H26" s="8"/>
    </row>
  </sheetData>
  <mergeCells count="4">
    <mergeCell ref="D2:E2"/>
    <mergeCell ref="A3:C3"/>
    <mergeCell ref="A4:C4"/>
    <mergeCell ref="A19:H19"/>
  </mergeCells>
  <pageMargins left="0.7" right="0.7" top="0.75" bottom="0.75" header="0.3" footer="0.3"/>
  <pageSetup paperSize="9" fitToHeight="0" orientation="landscape" r:id="rId1"/>
  <headerFooter>
    <oddHeader>&amp;RZałącznik nr 2 do SWZ
Znak sprawy: 56/PN/2021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4</vt:i4>
      </vt:variant>
    </vt:vector>
  </HeadingPairs>
  <TitlesOfParts>
    <vt:vector size="14" baseType="lpstr">
      <vt:lpstr>ZADANIE 1 - TABELA SCALONA</vt:lpstr>
      <vt:lpstr>ZADANIE 1- teren</vt:lpstr>
      <vt:lpstr>ZADANIE 1 - elektryka</vt:lpstr>
      <vt:lpstr>ZADANIE 1 - sanitarka</vt:lpstr>
      <vt:lpstr>ZADANIE 2 - TABELA SCALONA</vt:lpstr>
      <vt:lpstr>ZADANIE 2 - rozbicie</vt:lpstr>
      <vt:lpstr>OPCJA 1- TABELA SCALONA</vt:lpstr>
      <vt:lpstr>OPCJA 1 - rozbicie</vt:lpstr>
      <vt:lpstr>OPCJA 2 - Tabela scalona</vt:lpstr>
      <vt:lpstr>OPCJA 2- ROZBICIE</vt:lpstr>
      <vt:lpstr>'OPCJA 1 - rozbicie'!Tytuły_wydruku</vt:lpstr>
      <vt:lpstr>'ZADANIE 1 - TABELA SCALONA'!Tytuły_wydruku</vt:lpstr>
      <vt:lpstr>'ZADANIE 1- teren'!Tytuły_wydruku</vt:lpstr>
      <vt:lpstr>'ZADANIE 2 - rozbicie'!Tytuły_wydruku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Orliński Mariusz</dc:creator>
  <cp:keywords/>
  <dc:description/>
  <cp:lastModifiedBy>Orliński Mariusz</cp:lastModifiedBy>
  <cp:revision/>
  <cp:lastPrinted>2021-06-15T09:35:15Z</cp:lastPrinted>
  <dcterms:created xsi:type="dcterms:W3CDTF">2021-02-16T09:17:00Z</dcterms:created>
  <dcterms:modified xsi:type="dcterms:W3CDTF">2021-06-24T09:56:14Z</dcterms:modified>
  <cp:category/>
  <cp:contentStatus/>
</cp:coreProperties>
</file>